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chi\Desktop\2024 -206 Documenti\BIL PREV AB\"/>
    </mc:Choice>
  </mc:AlternateContent>
  <xr:revisionPtr revIDLastSave="0" documentId="13_ncr:1_{83B9AD93-31BD-4E30-BA26-7E9CCAABFB85}" xr6:coauthVersionLast="47" xr6:coauthVersionMax="47" xr10:uidLastSave="{00000000-0000-0000-0000-000000000000}"/>
  <bookViews>
    <workbookView xWindow="765" yWindow="345" windowWidth="14445" windowHeight="11940" xr2:uid="{00000000-000D-0000-FFFF-FFFF00000000}"/>
  </bookViews>
  <sheets>
    <sheet name="2024-2023" sheetId="1" r:id="rId1"/>
  </sheets>
  <definedNames>
    <definedName name="_xlnm.Print_Area" localSheetId="0">'2024-2023'!$A$1:$F$284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3" i="1" l="1"/>
  <c r="D138" i="1"/>
  <c r="D277" i="1"/>
  <c r="D172" i="1"/>
  <c r="D121" i="1"/>
  <c r="D116" i="1"/>
  <c r="D191" i="1" l="1"/>
  <c r="E166" i="1" l="1"/>
  <c r="D166" i="1"/>
  <c r="E141" i="1"/>
  <c r="D141" i="1"/>
  <c r="D85" i="1"/>
  <c r="D49" i="1" l="1"/>
  <c r="D150" i="1"/>
  <c r="E150" i="1"/>
  <c r="E49" i="1"/>
  <c r="E281" i="1" l="1"/>
  <c r="E278" i="1"/>
  <c r="E275" i="1" s="1"/>
  <c r="E269" i="1"/>
  <c r="E261" i="1"/>
  <c r="E259" i="1"/>
  <c r="E254" i="1"/>
  <c r="E250" i="1" s="1"/>
  <c r="E229" i="1"/>
  <c r="E226" i="1"/>
  <c r="E220" i="1"/>
  <c r="E217" i="1"/>
  <c r="E214" i="1"/>
  <c r="E211" i="1"/>
  <c r="E208" i="1"/>
  <c r="E206" i="1"/>
  <c r="E191" i="1"/>
  <c r="E184" i="1"/>
  <c r="E179" i="1"/>
  <c r="E177" i="1"/>
  <c r="E175" i="1"/>
  <c r="E140" i="1"/>
  <c r="E137" i="1"/>
  <c r="E136" i="1"/>
  <c r="E135" i="1"/>
  <c r="E85" i="1"/>
  <c r="E77" i="1"/>
  <c r="E70" i="1"/>
  <c r="E63" i="1"/>
  <c r="E46" i="1"/>
  <c r="E44" i="1"/>
  <c r="E43" i="1" s="1"/>
  <c r="E40" i="1"/>
  <c r="E39" i="1" s="1"/>
  <c r="E36" i="1"/>
  <c r="E33" i="1"/>
  <c r="E30" i="1"/>
  <c r="E23" i="1"/>
  <c r="E12" i="1"/>
  <c r="E10" i="1"/>
  <c r="E7" i="1"/>
  <c r="E5" i="1"/>
  <c r="E29" i="1" l="1"/>
  <c r="E225" i="1"/>
  <c r="E210" i="1"/>
  <c r="E274" i="1"/>
  <c r="E69" i="1"/>
  <c r="E48" i="1"/>
  <c r="E258" i="1"/>
  <c r="E263" i="1" s="1"/>
  <c r="E183" i="1"/>
  <c r="E3" i="1"/>
  <c r="E96" i="1"/>
  <c r="E84" i="1" s="1"/>
  <c r="E149" i="1"/>
  <c r="E66" i="1" l="1"/>
  <c r="E244" i="1"/>
  <c r="E246" i="1" s="1"/>
  <c r="E271" i="1" s="1"/>
  <c r="E284" i="1" s="1"/>
  <c r="D137" i="1"/>
  <c r="D135" i="1"/>
  <c r="D179" i="1" l="1"/>
  <c r="F224" i="1" l="1"/>
  <c r="F223" i="1"/>
  <c r="D226" i="1" l="1"/>
  <c r="D77" i="1" l="1"/>
  <c r="D23" i="1"/>
  <c r="D12" i="1"/>
  <c r="D7" i="1"/>
  <c r="D10" i="1"/>
  <c r="F10" i="1" l="1"/>
  <c r="F7" i="1"/>
  <c r="F23" i="1" l="1"/>
  <c r="F49" i="1" l="1"/>
  <c r="D269" i="1" l="1"/>
  <c r="F269" i="1" s="1"/>
  <c r="D261" i="1"/>
  <c r="D259" i="1"/>
  <c r="D258" i="1" l="1"/>
  <c r="F12" i="1" l="1"/>
  <c r="D5" i="1" l="1"/>
  <c r="D3" i="1" l="1"/>
  <c r="F3" i="1" s="1"/>
  <c r="F5" i="1"/>
  <c r="D229" i="1" l="1"/>
  <c r="D225" i="1" s="1"/>
  <c r="F226" i="1" l="1"/>
  <c r="F225" i="1"/>
  <c r="D136" i="1" l="1"/>
  <c r="D96" i="1" l="1"/>
  <c r="D70" i="1"/>
  <c r="D175" i="1"/>
  <c r="D177" i="1"/>
  <c r="D30" i="1"/>
  <c r="D33" i="1"/>
  <c r="D36" i="1"/>
  <c r="D40" i="1"/>
  <c r="D39" i="1" s="1"/>
  <c r="F39" i="1" s="1"/>
  <c r="D44" i="1"/>
  <c r="D43" i="1" s="1"/>
  <c r="F43" i="1" s="1"/>
  <c r="D140" i="1"/>
  <c r="D184" i="1"/>
  <c r="D206" i="1"/>
  <c r="D208" i="1"/>
  <c r="D211" i="1"/>
  <c r="D214" i="1"/>
  <c r="D217" i="1"/>
  <c r="D220" i="1"/>
  <c r="D275" i="1"/>
  <c r="D281" i="1"/>
  <c r="D254" i="1"/>
  <c r="D250" i="1" s="1"/>
  <c r="D263" i="1" s="1"/>
  <c r="D46" i="1"/>
  <c r="D149" i="1" l="1"/>
  <c r="D274" i="1"/>
  <c r="F275" i="1" s="1"/>
  <c r="F140" i="1"/>
  <c r="F141" i="1"/>
  <c r="D69" i="1"/>
  <c r="F70" i="1" s="1"/>
  <c r="D29" i="1"/>
  <c r="D210" i="1"/>
  <c r="F210" i="1" s="1"/>
  <c r="D183" i="1"/>
  <c r="D84" i="1"/>
  <c r="F85" i="1" s="1"/>
  <c r="F274" i="1" l="1"/>
  <c r="F29" i="1"/>
  <c r="F84" i="1"/>
  <c r="F183" i="1"/>
  <c r="F184" i="1"/>
  <c r="F149" i="1"/>
  <c r="F150" i="1"/>
  <c r="F69" i="1"/>
  <c r="D244" i="1"/>
  <c r="F244" i="1" l="1"/>
  <c r="F245" i="1"/>
  <c r="D63" i="1" l="1"/>
  <c r="D48" i="1" s="1"/>
  <c r="F63" i="1" l="1"/>
  <c r="F48" i="1"/>
  <c r="G67" i="1" s="1"/>
  <c r="D66" i="1"/>
  <c r="F66" i="1" l="1"/>
  <c r="F67" i="1"/>
  <c r="D246" i="1"/>
  <c r="D271" i="1" l="1"/>
  <c r="F247" i="1"/>
  <c r="F246" i="1"/>
  <c r="F271" i="1" l="1"/>
  <c r="F272" i="1"/>
  <c r="D284" i="1"/>
</calcChain>
</file>

<file path=xl/sharedStrings.xml><?xml version="1.0" encoding="utf-8"?>
<sst xmlns="http://schemas.openxmlformats.org/spreadsheetml/2006/main" count="480" uniqueCount="478">
  <si>
    <t>A) VALORE DELLA PRODUZIONE</t>
  </si>
  <si>
    <t>A.1) Ricavi delle vendite e delle prestazioni</t>
  </si>
  <si>
    <t>A.3) Variazione dei lavori in corso su ordinazione</t>
  </si>
  <si>
    <t>A.4.a) Costi capitalizzati per costi sostenuti in economia da attività istituzionale</t>
  </si>
  <si>
    <t>A.4.b) Costi capitalizzati per costi sostenuti in economia da attività commerciale</t>
  </si>
  <si>
    <t>A.5) Altri ricavi e proventi con separata indicazione dei contributi in conto esercizio</t>
  </si>
  <si>
    <t>Ricavi per sanzioni amministrative</t>
  </si>
  <si>
    <t>A.1.b.0001</t>
  </si>
  <si>
    <t>Ricavi per ingressi e visite parco</t>
  </si>
  <si>
    <t>Ricavi per noleggi e concessioni beni parco</t>
  </si>
  <si>
    <t xml:space="preserve">A.2) Variazione delle rimanenze </t>
  </si>
  <si>
    <t>A.2.a) Variazione delle rimanenze di prodotti in corso di lavorazione</t>
  </si>
  <si>
    <t>A.2.a.0001</t>
  </si>
  <si>
    <t>Rimanenze iniziali di prodotti in corso di lavorazione (segno meno o dare)</t>
  </si>
  <si>
    <t>A.2.a.0002</t>
  </si>
  <si>
    <t>Rimanenze finali di prodotti in corso di lavorazione (segno più o avere)</t>
  </si>
  <si>
    <t>A.2.b.0001</t>
  </si>
  <si>
    <t>A.2.b.0002</t>
  </si>
  <si>
    <t>A.2.c.0001</t>
  </si>
  <si>
    <t>A.2.c.0002</t>
  </si>
  <si>
    <t>Rimanenze iniziali di prodotti semilavorati (segno meno o dare)</t>
  </si>
  <si>
    <t>Rimanenze finali di prodotti semilavorati (segno più o avere)</t>
  </si>
  <si>
    <t>Rimanenze iniziali di prodotti finiti (segno meno o dare)</t>
  </si>
  <si>
    <t>Rimanenze finali di prodotti finiti (segno più o avere)</t>
  </si>
  <si>
    <t>A.2.b) Variazione delle rimanenze di prodotti semilavorati</t>
  </si>
  <si>
    <t>A.2.c) Variazione delle rimanenze di prodotti finiti</t>
  </si>
  <si>
    <t>A.3.a) Variazione dei lavori in corso su ordinazione</t>
  </si>
  <si>
    <t>A.3.a.0001</t>
  </si>
  <si>
    <t>A.3.a.0002</t>
  </si>
  <si>
    <t>A.4.a.0001</t>
  </si>
  <si>
    <t>A.4) Incrementi di immobilizzazioni per lavori interni (costi capitalizzati)</t>
  </si>
  <si>
    <t>Costi capitalizzati per costi sostenuti in economia da attività istituzionale</t>
  </si>
  <si>
    <t>A.4.b.0001</t>
  </si>
  <si>
    <t>Costi capitalizzati per costi sostenuti in economia da attività commerciale</t>
  </si>
  <si>
    <t>Rimanenze finali dei lavori in corso su ordinazione (segno più o avere)</t>
  </si>
  <si>
    <t>Rimanenze iniziali dei lavori in corso su ordinazione (segno meno o dare)</t>
  </si>
  <si>
    <t>A.5.a.0001</t>
  </si>
  <si>
    <t>Contributi in c/esercizio da Istituto tesoriere</t>
  </si>
  <si>
    <t>Contributi in c/esercizio da altri privati</t>
  </si>
  <si>
    <t>Ricavi per tasse concorsi</t>
  </si>
  <si>
    <t>Ricavi per rimborsi Inail</t>
  </si>
  <si>
    <t>Ricavi per rimborsi ed indennizzi assicurativi</t>
  </si>
  <si>
    <t>B) COSTI DELLA PRODUZIONE</t>
  </si>
  <si>
    <t>B.6) Acquisti di beni</t>
  </si>
  <si>
    <t>B.6.a) Acquisti di beni istituzionali</t>
  </si>
  <si>
    <t>B.6.a.0001</t>
  </si>
  <si>
    <t>Acquisto sementi e prodotti agricoli</t>
  </si>
  <si>
    <t>B.6.a.0002</t>
  </si>
  <si>
    <t>Acquisto divise e vestiario personale</t>
  </si>
  <si>
    <t>B.6.a.0003</t>
  </si>
  <si>
    <t>Acquisto materiale per riparazioni / manutenzioni</t>
  </si>
  <si>
    <t>B.6.a.0004</t>
  </si>
  <si>
    <t>Acquisto carburanti e lubrificanti automezzi</t>
  </si>
  <si>
    <t>B.6.a.0005</t>
  </si>
  <si>
    <t>B.6.b) Acquisti di beni commerciali</t>
  </si>
  <si>
    <t>B.6.b.0003</t>
  </si>
  <si>
    <t>Acquisto munizioni per abbattimenti</t>
  </si>
  <si>
    <t>Acquisto materiale di consumo</t>
  </si>
  <si>
    <t>B.7) Acquisti di servizi</t>
  </si>
  <si>
    <t>B.7.a.0001</t>
  </si>
  <si>
    <t>Manutenzioni e riparazioni assetto parchi e territorio</t>
  </si>
  <si>
    <t>B.7.a.0002</t>
  </si>
  <si>
    <t>Manutenzioni e riparazioni fabbricati</t>
  </si>
  <si>
    <t>B.7.a.0003</t>
  </si>
  <si>
    <t>Manutenzioni e riparazioni automezzi</t>
  </si>
  <si>
    <t>B.7.a.0004</t>
  </si>
  <si>
    <t>Manutenzioni e riparazioni altri beni mobili</t>
  </si>
  <si>
    <t>B.7.a.0005</t>
  </si>
  <si>
    <t>Manutenzioni e riparazioni su beni attività commerciale</t>
  </si>
  <si>
    <t>B.7.a.0006</t>
  </si>
  <si>
    <t>B.7.b) Altri acquisti di servizi</t>
  </si>
  <si>
    <t>B.7.b.0001</t>
  </si>
  <si>
    <t>B.7.b.0003</t>
  </si>
  <si>
    <t>B.7.b.0004</t>
  </si>
  <si>
    <t>B.7.b.0005</t>
  </si>
  <si>
    <t>B.7.b.0006</t>
  </si>
  <si>
    <t>B.7.b.0007</t>
  </si>
  <si>
    <t>B.7.b.0008</t>
  </si>
  <si>
    <t>B.7.b.0009</t>
  </si>
  <si>
    <t>Utenze acqua commerciale</t>
  </si>
  <si>
    <t>B.7.b.0010</t>
  </si>
  <si>
    <t>Utenze energia elettrica commerciale</t>
  </si>
  <si>
    <t>B.7.b.0011</t>
  </si>
  <si>
    <t>Utenze gas e riscaldamento commerciale</t>
  </si>
  <si>
    <t>B.7.b.0012</t>
  </si>
  <si>
    <t>Utenze telefoniche fisse commerciale</t>
  </si>
  <si>
    <t>B.7.b.0013</t>
  </si>
  <si>
    <t>Servizi trasporto commerciale</t>
  </si>
  <si>
    <t>B.7.b.0014</t>
  </si>
  <si>
    <t>Servizi guida turistica commerciale</t>
  </si>
  <si>
    <t>B.7.b.0015</t>
  </si>
  <si>
    <t>B.7.b.0016</t>
  </si>
  <si>
    <t>Servizi eviscerazione fauna commerciale</t>
  </si>
  <si>
    <t>B.7.b.0018</t>
  </si>
  <si>
    <t>B.7.b.0019</t>
  </si>
  <si>
    <t>B.7.b.0020</t>
  </si>
  <si>
    <t>B.7.b.0021</t>
  </si>
  <si>
    <t>B.7.b.0022</t>
  </si>
  <si>
    <t>B.7.b.0023</t>
  </si>
  <si>
    <t>Altri servizi appaltati commerciali</t>
  </si>
  <si>
    <t>B.7.b.0025</t>
  </si>
  <si>
    <t>Servizi visite fiscali dipendenti</t>
  </si>
  <si>
    <t>B.7.b.0026</t>
  </si>
  <si>
    <t>B.7.b.0027</t>
  </si>
  <si>
    <t>B.7.b.0028</t>
  </si>
  <si>
    <t>B.7.b.0030</t>
  </si>
  <si>
    <t>B.7.b.0031</t>
  </si>
  <si>
    <t>B.7.b.0033</t>
  </si>
  <si>
    <t>Competenze comitato scientifico</t>
  </si>
  <si>
    <t>B.7.b.0035</t>
  </si>
  <si>
    <t xml:space="preserve">Altri servizi </t>
  </si>
  <si>
    <t>B.7.b.0036</t>
  </si>
  <si>
    <t>Servizi pulizia commerciale</t>
  </si>
  <si>
    <t>B.8) Godimento di beni di terzi</t>
  </si>
  <si>
    <t>B.8.a) Godimento di beni di terzi</t>
  </si>
  <si>
    <t>B.8.a.0001</t>
  </si>
  <si>
    <t>B.8.a.0002</t>
  </si>
  <si>
    <t>B.8.a.0003</t>
  </si>
  <si>
    <t>B.8.a.0004</t>
  </si>
  <si>
    <t>B.8.a.0005</t>
  </si>
  <si>
    <t>B.9) Personale</t>
  </si>
  <si>
    <t>B.9.a) Salari e stipendi</t>
  </si>
  <si>
    <t>B.9.a.0001</t>
  </si>
  <si>
    <t>B.9.a.0002</t>
  </si>
  <si>
    <t>B.9.a.0003</t>
  </si>
  <si>
    <t>Stipendi personale tecnico e amministrativo commerciale</t>
  </si>
  <si>
    <t>B.9.a.0005</t>
  </si>
  <si>
    <t>B.9.a.0006</t>
  </si>
  <si>
    <t>B.9.a.0007</t>
  </si>
  <si>
    <t>B.9.a.0008</t>
  </si>
  <si>
    <t>B.9.a.0009</t>
  </si>
  <si>
    <t>B.9.a.0010</t>
  </si>
  <si>
    <t>B.9.b) Oneri sociali</t>
  </si>
  <si>
    <t>B.9.b.0001</t>
  </si>
  <si>
    <t>B.9.b.0002</t>
  </si>
  <si>
    <t>B.9.b.0003</t>
  </si>
  <si>
    <t>Oneri stipendi personale tecnico amministrativo commerciale</t>
  </si>
  <si>
    <t>B.9.b.0006</t>
  </si>
  <si>
    <t>B.9.c) Trattamento di fine rapporto (TFR)</t>
  </si>
  <si>
    <t>B.9.c.0001</t>
  </si>
  <si>
    <t>B.9.d) Trattamento di quiescenza e simile</t>
  </si>
  <si>
    <t>B.9.d.0001</t>
  </si>
  <si>
    <t>B.9.e) Altri costi del personale</t>
  </si>
  <si>
    <t>B.9.e.0001</t>
  </si>
  <si>
    <t>Tirocini, borse e assegni di studio</t>
  </si>
  <si>
    <t>B.9.e.0002</t>
  </si>
  <si>
    <t>B.10) Ammortamenti e svalutazioni</t>
  </si>
  <si>
    <t>B.10.a.0001</t>
  </si>
  <si>
    <t>B.10.a.0002</t>
  </si>
  <si>
    <t>B.10.a.0003</t>
  </si>
  <si>
    <t>B.10.a.0004</t>
  </si>
  <si>
    <t>B.10.a.0005</t>
  </si>
  <si>
    <t>B.10.a.0006</t>
  </si>
  <si>
    <t>Ammortamento immobilizzazioni immateriali commerciali</t>
  </si>
  <si>
    <t>B.10.b) Ammortamento immobilizzazioni materiali</t>
  </si>
  <si>
    <t>B.10.b.0001</t>
  </si>
  <si>
    <t>B.10.b.0002</t>
  </si>
  <si>
    <t>B.10.b.0003</t>
  </si>
  <si>
    <t>B.10.b.0004</t>
  </si>
  <si>
    <t>B.10.b.0005</t>
  </si>
  <si>
    <t>B.10.b.0006</t>
  </si>
  <si>
    <t>B.10.c) Altre svalutazioni delle immobilizzazioni</t>
  </si>
  <si>
    <t>B.10.c.0001</t>
  </si>
  <si>
    <t xml:space="preserve">Svalutazioni delle immobilizzazioni </t>
  </si>
  <si>
    <t>Svalutazione dei crediti compresi nell'attivo circolante e delle disponibilità liquide</t>
  </si>
  <si>
    <t>B.10.d) Svalutazione dei crediti compresi nell'attivo circolante e delle disponibilità liquide</t>
  </si>
  <si>
    <t>B.10.d.0001</t>
  </si>
  <si>
    <t>B.11) Variazioni delle rimanenze delle materie prime ,sussidiarie, di consumo e merci</t>
  </si>
  <si>
    <t>B.11.a) Variazione delle rimanenze di materie prime</t>
  </si>
  <si>
    <t>B.11.a.0001</t>
  </si>
  <si>
    <t>Rimanenze iniziali di materie prime</t>
  </si>
  <si>
    <t>B.11.a.0002</t>
  </si>
  <si>
    <t>Rimanenze finali di materie prime</t>
  </si>
  <si>
    <t>B.11.b.0001</t>
  </si>
  <si>
    <t>Rimanenze iniziali di materie sussidiarie</t>
  </si>
  <si>
    <t>B.11.b.0002</t>
  </si>
  <si>
    <t>Rimanenze finali di materie sussidiarie</t>
  </si>
  <si>
    <t>B.11.c.0001</t>
  </si>
  <si>
    <t>Rimanenze iniziali di materie di consumo</t>
  </si>
  <si>
    <t>B.11.c.0002</t>
  </si>
  <si>
    <t>Rimanenze finali di materie di consumo</t>
  </si>
  <si>
    <t>B.11.d.0001</t>
  </si>
  <si>
    <t>Rimanenze iniziali di merci</t>
  </si>
  <si>
    <t>B.11.d.0002</t>
  </si>
  <si>
    <t>Rimanenze finali di merci</t>
  </si>
  <si>
    <t>B.11.b) Variazione delle rimanenze di materie sussidiarie</t>
  </si>
  <si>
    <t>B.11.c) Variazione delle rimanenze di materie di consumo</t>
  </si>
  <si>
    <t>B.11.d) Variazione delle rimanenze di merci</t>
  </si>
  <si>
    <t>B.12) Accantonamenti per rischi e oneri</t>
  </si>
  <si>
    <t>B.13) Altri accantonamenti</t>
  </si>
  <si>
    <t>B.14) Oneri diversi di gestione</t>
  </si>
  <si>
    <t>Oneri diversi di gestione</t>
  </si>
  <si>
    <t>Costi per risarcimenti danni fauna e avifauna</t>
  </si>
  <si>
    <t>IMU</t>
  </si>
  <si>
    <t>Oneri consorzi bonifica</t>
  </si>
  <si>
    <t>Imposte registro contratti</t>
  </si>
  <si>
    <t>Imposte ed oneri demaniali</t>
  </si>
  <si>
    <t>Quote associative annuali</t>
  </si>
  <si>
    <t>C) PROVENTI ED ONERI FINANZIARI</t>
  </si>
  <si>
    <t>D) RETTIFICHE DI VALORE DI ATTIVITA' FINANZIARIE</t>
  </si>
  <si>
    <t>Ires</t>
  </si>
  <si>
    <t>Irap produttivo</t>
  </si>
  <si>
    <t>B.7.b.0037</t>
  </si>
  <si>
    <t>Contributo c/esercizio da Regione ordinario</t>
  </si>
  <si>
    <t>Canoni noleggio software commerciale</t>
  </si>
  <si>
    <t>B.7.b.0038</t>
  </si>
  <si>
    <t>Patrocinio legale</t>
  </si>
  <si>
    <t>Ritenute alla fonte d'imposta su interessi attivi</t>
  </si>
  <si>
    <t>Ammortamento Fabbricati</t>
  </si>
  <si>
    <t>B.10.b.0007</t>
  </si>
  <si>
    <t>B.10.b.0008</t>
  </si>
  <si>
    <t>A.5.a.0007</t>
  </si>
  <si>
    <t>A -TOTALE VALORE DELLA PRODUZIONE</t>
  </si>
  <si>
    <t>B -TOTALE COSTI DELLA PRODUZIONE</t>
  </si>
  <si>
    <t>DIFFERENZA TRA VALORE E COSTI DELLA PRODUZIONE (A-B)</t>
  </si>
  <si>
    <t>C -TOTALE PROVENTI E ONERI FINANZIARI</t>
  </si>
  <si>
    <t>Ricavi per locazioni patrimonio immobiliare a fini istituzionali</t>
  </si>
  <si>
    <t>Ricavi per locazioni patrimonio immobiliare a fini commerciali</t>
  </si>
  <si>
    <t>Ricavi per rimborsi e recuperi diversi</t>
  </si>
  <si>
    <t xml:space="preserve">Utenze acqua </t>
  </si>
  <si>
    <t xml:space="preserve">Utenze energia elettrica </t>
  </si>
  <si>
    <t xml:space="preserve">Utenze gas e riscaldamento </t>
  </si>
  <si>
    <t>Utenze telefoniche fisse</t>
  </si>
  <si>
    <t xml:space="preserve">Utenze telefoniche mobile </t>
  </si>
  <si>
    <t xml:space="preserve">Utenze connettività e reti </t>
  </si>
  <si>
    <t xml:space="preserve">Servizi sicurezza e salute sul lavoro </t>
  </si>
  <si>
    <t xml:space="preserve">Competenze collegio revisori </t>
  </si>
  <si>
    <t xml:space="preserve">Prestazioni professionali tecniche </t>
  </si>
  <si>
    <t>Prestazioni professionali scientifiche</t>
  </si>
  <si>
    <t xml:space="preserve">Altri servizi appaltati </t>
  </si>
  <si>
    <t>Competenze consiglio direttivo e presidente</t>
  </si>
  <si>
    <t>B.7.b.0039</t>
  </si>
  <si>
    <t xml:space="preserve">Canoni noleggio automezzi </t>
  </si>
  <si>
    <t xml:space="preserve">Canoni noleggio attrezzature ufficio </t>
  </si>
  <si>
    <t xml:space="preserve">Canoni noleggio software </t>
  </si>
  <si>
    <t xml:space="preserve">Stipendi personale tecnico e amministrativo </t>
  </si>
  <si>
    <t xml:space="preserve">Competenze accessorie fisse personale </t>
  </si>
  <si>
    <t xml:space="preserve">Competenze accessorie variabili personale </t>
  </si>
  <si>
    <t xml:space="preserve">Competenze straordinari e festivi personale </t>
  </si>
  <si>
    <t>Oneri stipendi personale tecnico amministrativo</t>
  </si>
  <si>
    <t xml:space="preserve">Oneri assicurativi Inail </t>
  </si>
  <si>
    <t xml:space="preserve">Trattamento fine rapporto </t>
  </si>
  <si>
    <t xml:space="preserve">Trattamento quiescenza e simili </t>
  </si>
  <si>
    <t xml:space="preserve">Ammortamento Impianti e macchinari </t>
  </si>
  <si>
    <t>Ammortamento Attrezzature ordinarie</t>
  </si>
  <si>
    <t>Ammortamento Attrezzature alta tecnologia</t>
  </si>
  <si>
    <t>Ammortamento Attrezzature alta tecnologia commerciali</t>
  </si>
  <si>
    <t xml:space="preserve">Ammortamento Mobili e arredi </t>
  </si>
  <si>
    <t>B.10.b.0009</t>
  </si>
  <si>
    <t>Ammortamento Mobili e arredi commerciale</t>
  </si>
  <si>
    <t xml:space="preserve">Ammortamento Automezzi </t>
  </si>
  <si>
    <t>B.10.b.0010</t>
  </si>
  <si>
    <t>B.10.b.0011</t>
  </si>
  <si>
    <t>B.10.b.0012</t>
  </si>
  <si>
    <t xml:space="preserve">Cancelleria e stampati </t>
  </si>
  <si>
    <t xml:space="preserve">Spese postali </t>
  </si>
  <si>
    <t>Oneri bancari</t>
  </si>
  <si>
    <t xml:space="preserve">Assicurazioni </t>
  </si>
  <si>
    <t xml:space="preserve">Assicurazioni automezzi </t>
  </si>
  <si>
    <t xml:space="preserve">Tassa proprietà automezzi </t>
  </si>
  <si>
    <t xml:space="preserve">Valori bollati e ccgg </t>
  </si>
  <si>
    <t xml:space="preserve">Servizi buoni pasto </t>
  </si>
  <si>
    <t>B.7.b.0040</t>
  </si>
  <si>
    <t>B.7.b.0041</t>
  </si>
  <si>
    <t>B.7.b.0042</t>
  </si>
  <si>
    <t>Ricavi per prestazioni didattica ambientale</t>
  </si>
  <si>
    <t>B.6.a.0006</t>
  </si>
  <si>
    <t>Acquisti di materiale divulgativo e prodotti tipici locali</t>
  </si>
  <si>
    <t xml:space="preserve">Servizi pulizia </t>
  </si>
  <si>
    <t xml:space="preserve">B.7.a) Manutenzioni e riparazioni </t>
  </si>
  <si>
    <t>Utenze connettività e reti commerciale</t>
  </si>
  <si>
    <t xml:space="preserve">Ammortamento concessioni, licenze, marchi e diritti simili </t>
  </si>
  <si>
    <t xml:space="preserve">Ammortamento diritti di brevetto e utilizzazione opere dell'ingegno </t>
  </si>
  <si>
    <t>Ammortamento altre immobilizzazioni immateriali</t>
  </si>
  <si>
    <t xml:space="preserve">Competenze incarichi al personale per servizi a terzi </t>
  </si>
  <si>
    <t>Acquisto materiale divulgativo (depliants,cartine….)</t>
  </si>
  <si>
    <t>Spese di rappresentanza</t>
  </si>
  <si>
    <t>Ricavi da permessi di pesca</t>
  </si>
  <si>
    <t xml:space="preserve">Ricavi per sterilizzo contributi c/capitale e c/impianti </t>
  </si>
  <si>
    <t>Royalties passive commerciale</t>
  </si>
  <si>
    <t>Ricavi da oneri istruttori</t>
  </si>
  <si>
    <t>B.9.a.0011</t>
  </si>
  <si>
    <t>Competenze accessorie fisse personale commerciale</t>
  </si>
  <si>
    <t>Competenze accessorie variabili personale commerciale</t>
  </si>
  <si>
    <t>Competenze straordinari e festivi personale commerciale</t>
  </si>
  <si>
    <t>Ammortamento Impianti e macchinari commerciali</t>
  </si>
  <si>
    <t>RISULTATO PRIMA DELLE IMPOSTE (A - B + C + D )</t>
  </si>
  <si>
    <t>Manutenzioni e riparazioni su beni</t>
  </si>
  <si>
    <t>Oneri su incarichi al personale per servizi a terzi</t>
  </si>
  <si>
    <t>Irap retributivo comm.le</t>
  </si>
  <si>
    <t xml:space="preserve">Ricavi vendita fauna </t>
  </si>
  <si>
    <t>A.1.a) Contributi per l'attuazione del Piano/programma di attività</t>
  </si>
  <si>
    <t>A.1.b) Contributi della Regione per il funzionamento</t>
  </si>
  <si>
    <t>A.1.c) Altri contributi da Regione</t>
  </si>
  <si>
    <t>A.1.d) Contributi per l'erogazione di benefici a terzi</t>
  </si>
  <si>
    <t>A.1.e) Contributi da altri soggetti pubblici</t>
  </si>
  <si>
    <t>Contributo da Regione finalizzato all'Estate nei Parchi</t>
  </si>
  <si>
    <t>Contributo c/esercizio da Comune di Grosseto ordinario</t>
  </si>
  <si>
    <t>Contributo c/esercizio da Comune di Grosseto finalizzato</t>
  </si>
  <si>
    <t>Contributo c/esercizio da Comune di Orbetello ordinario</t>
  </si>
  <si>
    <t>Contributo c/esercizio da Comune di Orbetello finalizzato</t>
  </si>
  <si>
    <t>Contributo c/esercizio da Comune di Magliano finalizzato</t>
  </si>
  <si>
    <t>A.1.c.0001</t>
  </si>
  <si>
    <t>A.1.c.0002</t>
  </si>
  <si>
    <t>A.1.e.0001</t>
  </si>
  <si>
    <t>A.1.e.0002</t>
  </si>
  <si>
    <t>A.1.e.0003</t>
  </si>
  <si>
    <t>A.1.e.0004</t>
  </si>
  <si>
    <t>A.1.e.0005</t>
  </si>
  <si>
    <t>A.1.e.0006</t>
  </si>
  <si>
    <t>A.1.e.0007</t>
  </si>
  <si>
    <t>A.1.e.0008</t>
  </si>
  <si>
    <t>A.1.e.0009</t>
  </si>
  <si>
    <t>A.1.e.0010</t>
  </si>
  <si>
    <t>Contributi da altri Parchi regionali</t>
  </si>
  <si>
    <t>Contributi da Ministero Ambiente e Parchi nazionali</t>
  </si>
  <si>
    <t>Contributi dalla Comunità Europea</t>
  </si>
  <si>
    <t>A.1.f) Ricavi per prestazioni dell'attività commerciale</t>
  </si>
  <si>
    <t>A.5.a) Altri ricavi e proventi,concorsi recuperi e rimborsi</t>
  </si>
  <si>
    <t>A.5.a.0002</t>
  </si>
  <si>
    <t>A.5.a.0003</t>
  </si>
  <si>
    <t>A.5.b) Costi sterilizzati da utilizzo contributi per investimenti</t>
  </si>
  <si>
    <t>A.5.a.0004</t>
  </si>
  <si>
    <t>A.5.a.0005</t>
  </si>
  <si>
    <t>A.5.a.0006</t>
  </si>
  <si>
    <t>A.5.a.0008</t>
  </si>
  <si>
    <t>A.5.a.0010</t>
  </si>
  <si>
    <t>A.5.a.0011</t>
  </si>
  <si>
    <t>A.5.b.0001</t>
  </si>
  <si>
    <t>Ammortamento Attrezzature ordinarie  commerciali</t>
  </si>
  <si>
    <t>B.14.a) Oneri per l'erogazione di benefici a terzi</t>
  </si>
  <si>
    <t>B.14.b) Accantonamenti per imposte anche differite</t>
  </si>
  <si>
    <t>B.14.c) Altri oneri di gestione</t>
  </si>
  <si>
    <t>A.1.f.0001</t>
  </si>
  <si>
    <t>A.1.f.0002</t>
  </si>
  <si>
    <t>B.14.c.0001</t>
  </si>
  <si>
    <t>B.14.c.0002</t>
  </si>
  <si>
    <t>B.14.c.0003</t>
  </si>
  <si>
    <t>B.14.c.0007</t>
  </si>
  <si>
    <t>B.14.c.0008</t>
  </si>
  <si>
    <t>B.14.c.0009</t>
  </si>
  <si>
    <t>B.14.c.0010</t>
  </si>
  <si>
    <t>B.14.c.0011</t>
  </si>
  <si>
    <t>B.14.c.0012</t>
  </si>
  <si>
    <t xml:space="preserve">Contributo c/esercizio da Comune di Magliano </t>
  </si>
  <si>
    <t>A.1.f.0003</t>
  </si>
  <si>
    <t>A.1.f.0004</t>
  </si>
  <si>
    <t>A.1.f.0005</t>
  </si>
  <si>
    <t>B.6.b.0001</t>
  </si>
  <si>
    <t>B.6.b.0005</t>
  </si>
  <si>
    <t>B.7.a.0007</t>
  </si>
  <si>
    <t>B.7.b.0002</t>
  </si>
  <si>
    <t>B.7.b.0017</t>
  </si>
  <si>
    <t>Prestazioni professionali tecniche commerciali</t>
  </si>
  <si>
    <t>Utenze telefoniche mobile commerciale</t>
  </si>
  <si>
    <t>B.9.b.0004</t>
  </si>
  <si>
    <t>Ammortamento costi di  sviluppo</t>
  </si>
  <si>
    <t xml:space="preserve">Ammortamento costi di impianto e di ampliamento </t>
  </si>
  <si>
    <t xml:space="preserve">B.10.a) Ammortamento immobilizzazioni immateriali </t>
  </si>
  <si>
    <t>C.15) Proventi da partecipazioni</t>
  </si>
  <si>
    <t>C.16) Altri proventi finanziari</t>
  </si>
  <si>
    <t>C.16.a) Proventi da crediti iscritti nelle immobilizzazioni</t>
  </si>
  <si>
    <t>C.16.b) Da titoli iscritti nelle immobilizzazioni che non costituiscono partecipazioni</t>
  </si>
  <si>
    <t>C.16.c) Altri proventi finanziari su titoli iscritti nell'attivo circolante che non costituiscono partecipazioni</t>
  </si>
  <si>
    <t>C.16.d) Interessi attivi su conti e depositi bancari e postali</t>
  </si>
  <si>
    <t>C.16.d.0001</t>
  </si>
  <si>
    <t>Interessi attivi su depositi bancari</t>
  </si>
  <si>
    <t>C.16.d.0002</t>
  </si>
  <si>
    <t>Interessi attivi su depositi postali</t>
  </si>
  <si>
    <t>C.16.e) Proventi diversi dai precedenti</t>
  </si>
  <si>
    <t>C.17) Interessi passivi e altri oneri finanziari</t>
  </si>
  <si>
    <t>C.17.a) Interessi passivi su debiti finanziari</t>
  </si>
  <si>
    <t>C.17.a.0001</t>
  </si>
  <si>
    <t>Interessi passivi su anticipazioni di tesoreria</t>
  </si>
  <si>
    <t>C.17.b) Altri oneri finanziari</t>
  </si>
  <si>
    <t>C.17.b.0001</t>
  </si>
  <si>
    <t>Altri oneri finanziari</t>
  </si>
  <si>
    <t>D.18) Rivalutazioni</t>
  </si>
  <si>
    <t>D.19) Svalutazioni</t>
  </si>
  <si>
    <t>E) IMPOSTE SUL REDDITO DELL'ESERCIZIO, CORRENTI, DIFFERITE E ANTICIPATE</t>
  </si>
  <si>
    <t>D -TOTALE RETTIFICHE DI VALORE DI ATTIVITA' FINANZIARIE (18-19)</t>
  </si>
  <si>
    <t>E.20) Imposte sul reddito dell'esercizio</t>
  </si>
  <si>
    <t>E.20.a.0001</t>
  </si>
  <si>
    <t>E.20.a.0003</t>
  </si>
  <si>
    <t>E.20.a.0004</t>
  </si>
  <si>
    <t>E.20.a) Imposte correnti dell'esercizio</t>
  </si>
  <si>
    <t>E.20.b) Imposte differite e anticipate</t>
  </si>
  <si>
    <t>E.20.a.0002</t>
  </si>
  <si>
    <t>F) UTILE (PERDITA) DELL'ESERCIZIO</t>
  </si>
  <si>
    <t>F.21) Utile (Perdita) dell'esercizio</t>
  </si>
  <si>
    <t>A.5.a.0012</t>
  </si>
  <si>
    <t>A.5.a.0009</t>
  </si>
  <si>
    <t>Altri costi del personale</t>
  </si>
  <si>
    <t>A.1.d.0001</t>
  </si>
  <si>
    <t>Contributi per benefici a terzi</t>
  </si>
  <si>
    <t>B.10.b.0013</t>
  </si>
  <si>
    <t>B.14.a.0001</t>
  </si>
  <si>
    <t>Oneri per contributi a terzi</t>
  </si>
  <si>
    <t>Contributo da Regione finalizzato alla Festa nei Parchi e alla promozione</t>
  </si>
  <si>
    <t>B.6.b.0002</t>
  </si>
  <si>
    <t>Acquisto mangimi e medicinali animali</t>
  </si>
  <si>
    <t>Acquisto materiale per merchandising</t>
  </si>
  <si>
    <t>B.10.b.0014</t>
  </si>
  <si>
    <t>Ammortamento Fabbricati commerciali</t>
  </si>
  <si>
    <t xml:space="preserve">Contributi da altri Enti Pubblici </t>
  </si>
  <si>
    <t>Ricavi per merchandising e vendita  prodotti locali a marchio parco</t>
  </si>
  <si>
    <t>B.6.b.0004</t>
  </si>
  <si>
    <t>B.6.b.0006</t>
  </si>
  <si>
    <t>Manutenzioni e riparazioni fabbricati commerciale</t>
  </si>
  <si>
    <t>B.7.a.0008</t>
  </si>
  <si>
    <t>B.7.a.0009</t>
  </si>
  <si>
    <t>Manutenzioni e riparazioni contrattuali su impianti</t>
  </si>
  <si>
    <t>B.7.a.0010</t>
  </si>
  <si>
    <t>Manutenzioni e riparazioni contrattuali su impianti commerciale</t>
  </si>
  <si>
    <t>Servizi smaltimento carcasse e rifiuti nocivi</t>
  </si>
  <si>
    <t>Spese di pubblicità</t>
  </si>
  <si>
    <t>B.7.b.0024</t>
  </si>
  <si>
    <t>B.7.b.0029</t>
  </si>
  <si>
    <t>B.7.b.0032</t>
  </si>
  <si>
    <t>B.7.b.0034</t>
  </si>
  <si>
    <t>Serzivi informatici</t>
  </si>
  <si>
    <t>Servizi informatici commerciali</t>
  </si>
  <si>
    <t>B.7.b.0043</t>
  </si>
  <si>
    <t xml:space="preserve">Stipendi  dirigenza </t>
  </si>
  <si>
    <t>B.9.a.0004</t>
  </si>
  <si>
    <t xml:space="preserve">Competenze accessorie variabili  dirigenza </t>
  </si>
  <si>
    <t xml:space="preserve">Oneri stipendi dirigenza </t>
  </si>
  <si>
    <t>B.9.e.0003</t>
  </si>
  <si>
    <t>Visite mediche periodiche ai dipendenti</t>
  </si>
  <si>
    <t>Ammortamento Hardware</t>
  </si>
  <si>
    <t>Ammortamento Hardware commerciale</t>
  </si>
  <si>
    <t>Ammortamento equipaggiamento e vestiario commerciale</t>
  </si>
  <si>
    <t>B.14.c.0004</t>
  </si>
  <si>
    <t>B.14.c.0005</t>
  </si>
  <si>
    <t>Tari - Trise e altri tributi locali</t>
  </si>
  <si>
    <t>B.14.c.0006</t>
  </si>
  <si>
    <t>B.14.c.0013</t>
  </si>
  <si>
    <t>B.14.c.0014</t>
  </si>
  <si>
    <r>
      <t xml:space="preserve">Manutenzioni e riparazioni assetto parchi e territorio </t>
    </r>
    <r>
      <rPr>
        <b/>
        <i/>
        <sz val="10"/>
        <color indexed="8"/>
        <rFont val="Arial"/>
        <family val="2"/>
      </rPr>
      <t>commerciale</t>
    </r>
  </si>
  <si>
    <r>
      <t xml:space="preserve">Cancelleria e stampati </t>
    </r>
    <r>
      <rPr>
        <b/>
        <i/>
        <sz val="10"/>
        <color rgb="FF000000"/>
        <rFont val="Arial"/>
        <family val="2"/>
      </rPr>
      <t>commerciale</t>
    </r>
  </si>
  <si>
    <t>E.20.a.0005</t>
  </si>
  <si>
    <t>Irap su compensi</t>
  </si>
  <si>
    <t>SCOSTAMENTI A-B</t>
  </si>
  <si>
    <t>Ricavi per rimborsi personale da enti terzi</t>
  </si>
  <si>
    <t>Canoni noleggio attrezzature ufficio commerciale</t>
  </si>
  <si>
    <t>B.8.a.0006</t>
  </si>
  <si>
    <t>B.9.a.0012</t>
  </si>
  <si>
    <t>Stipendi personale tecnico e amministrativo tempo determinato</t>
  </si>
  <si>
    <t>B.9.a.0013</t>
  </si>
  <si>
    <t>Competenze accessorie fisse personale tempo determinato</t>
  </si>
  <si>
    <t>B.9.a.0014</t>
  </si>
  <si>
    <t>Competenze accessorie variabili personale tempo determinato</t>
  </si>
  <si>
    <t>B.9.b.0005</t>
  </si>
  <si>
    <t>Oneri stipendi personale tecnico amministrativo tempo determinato</t>
  </si>
  <si>
    <t>B.9.b.0007</t>
  </si>
  <si>
    <t>Oneri assicurativi Inail commerciale</t>
  </si>
  <si>
    <t>Irap retributivo compresi amm.ri</t>
  </si>
  <si>
    <t>Spese per promozione,manifestazioni, convegni ed eventi</t>
  </si>
  <si>
    <t>A - 2024</t>
  </si>
  <si>
    <t>CONTO ECONOMICO PREVENTIVO 2024</t>
  </si>
  <si>
    <t>B - 2023 ULTIMA VARIAZIONE CD n.  del 07/12/2023</t>
  </si>
  <si>
    <t>A.5.a.0013</t>
  </si>
  <si>
    <t>Plusvalenza civilistica da alienazione cespiti</t>
  </si>
  <si>
    <t>B.9.a.0015</t>
  </si>
  <si>
    <t>Competenze straordinari e festivi personale TD</t>
  </si>
  <si>
    <t>FALCO PESCATORE CONTRIBUTO EPNAT?????</t>
  </si>
  <si>
    <t>FALCO PESCATORE SPESA PARCO 15.000 ANNO 2024 E 2025 - CD 39/2023</t>
  </si>
  <si>
    <t>GARA TESORERIA ANNO 2024 - PREVEDERE CONTRIBUTO 1000 IN SEDE GARA</t>
  </si>
  <si>
    <t>MADEDDU - REGISTRARE SCRITTURA</t>
  </si>
  <si>
    <t>LO DANNO DI NUOVO?</t>
  </si>
  <si>
    <t>B.8.a.0007</t>
  </si>
  <si>
    <t>Canoni locazione immobili</t>
  </si>
  <si>
    <t>B.9.b.0008</t>
  </si>
  <si>
    <t>Oneri previdenziali INPS</t>
  </si>
  <si>
    <t>Servizi legali e notarili</t>
  </si>
  <si>
    <t>Sevizi missioni e trasferte</t>
  </si>
  <si>
    <t>Servizi di formazione e aggiornamento</t>
  </si>
  <si>
    <t>Altri servizi commerciali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</si>
</sst>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2" fillId="0" borderId="7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 wrapText="1"/>
    </xf>
    <xf numFmtId="4" fontId="7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 wrapText="1"/>
    </xf>
    <xf numFmtId="4" fontId="2" fillId="0" borderId="18" xfId="0" applyNumberFormat="1" applyFont="1" applyBorder="1" applyAlignment="1">
      <alignment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4" fontId="5" fillId="5" borderId="3" xfId="0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vertical="center" wrapText="1"/>
    </xf>
    <xf numFmtId="4" fontId="2" fillId="5" borderId="3" xfId="0" applyNumberFormat="1" applyFont="1" applyFill="1" applyBorder="1" applyAlignment="1">
      <alignment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vertical="center" wrapText="1"/>
    </xf>
    <xf numFmtId="4" fontId="3" fillId="2" borderId="8" xfId="0" applyNumberFormat="1" applyFont="1" applyFill="1" applyBorder="1" applyAlignment="1">
      <alignment vertical="center" wrapText="1"/>
    </xf>
    <xf numFmtId="4" fontId="10" fillId="2" borderId="14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6"/>
  <sheetViews>
    <sheetView tabSelected="1" topLeftCell="B1" zoomScaleNormal="100" workbookViewId="0">
      <pane ySplit="1" topLeftCell="A270" activePane="bottomLeft" state="frozen"/>
      <selection pane="bottomLeft" sqref="A1:F284"/>
    </sheetView>
  </sheetViews>
  <sheetFormatPr defaultColWidth="28.140625" defaultRowHeight="12.75" x14ac:dyDescent="0.2"/>
  <cols>
    <col min="1" max="1" width="29.140625" style="13" customWidth="1"/>
    <col min="2" max="2" width="24" style="2" customWidth="1"/>
    <col min="3" max="3" width="53.42578125" style="2" customWidth="1"/>
    <col min="4" max="4" width="16.42578125" style="2" bestFit="1" customWidth="1"/>
    <col min="5" max="5" width="17" style="2" bestFit="1" customWidth="1"/>
    <col min="6" max="6" width="14.7109375" style="2" customWidth="1"/>
    <col min="7" max="9" width="28.28515625" style="2" bestFit="1" customWidth="1"/>
    <col min="10" max="16384" width="28.140625" style="2"/>
  </cols>
  <sheetData>
    <row r="1" spans="1:7" s="9" customFormat="1" ht="39" thickTop="1" x14ac:dyDescent="0.2">
      <c r="A1" s="57" t="s">
        <v>459</v>
      </c>
      <c r="B1" s="58"/>
      <c r="C1" s="58"/>
      <c r="D1" s="7" t="s">
        <v>458</v>
      </c>
      <c r="E1" s="7" t="s">
        <v>460</v>
      </c>
      <c r="F1" s="8" t="s">
        <v>442</v>
      </c>
    </row>
    <row r="2" spans="1:7" ht="25.5" x14ac:dyDescent="0.2">
      <c r="A2" s="10" t="s">
        <v>0</v>
      </c>
      <c r="B2" s="11"/>
      <c r="F2" s="12"/>
    </row>
    <row r="3" spans="1:7" ht="25.5" x14ac:dyDescent="0.2">
      <c r="B3" s="14" t="s">
        <v>1</v>
      </c>
      <c r="C3" s="4"/>
      <c r="D3" s="3">
        <f>D4+D5+D7+D10+D12+D23</f>
        <v>2178647.14</v>
      </c>
      <c r="E3" s="3">
        <f>E4+E5+E7+E10+E12+E23</f>
        <v>2169313.06</v>
      </c>
      <c r="F3" s="15">
        <f>D3-E3</f>
        <v>9334.0800000000745</v>
      </c>
    </row>
    <row r="4" spans="1:7" ht="28.5" customHeight="1" x14ac:dyDescent="0.2">
      <c r="C4" s="3" t="s">
        <v>291</v>
      </c>
      <c r="D4" s="4">
        <v>0</v>
      </c>
      <c r="E4" s="4">
        <v>0</v>
      </c>
    </row>
    <row r="5" spans="1:7" ht="28.5" customHeight="1" x14ac:dyDescent="0.2">
      <c r="C5" s="3" t="s">
        <v>292</v>
      </c>
      <c r="D5" s="16">
        <f>D6</f>
        <v>1483333.33</v>
      </c>
      <c r="E5" s="16">
        <f>E6</f>
        <v>1433333.33</v>
      </c>
      <c r="F5" s="17">
        <f>D5-E5</f>
        <v>50000</v>
      </c>
    </row>
    <row r="6" spans="1:7" ht="28.5" customHeight="1" x14ac:dyDescent="0.2">
      <c r="B6" s="18" t="s">
        <v>7</v>
      </c>
      <c r="C6" s="19" t="s">
        <v>203</v>
      </c>
      <c r="D6" s="53">
        <v>1483333.33</v>
      </c>
      <c r="E6" s="2">
        <v>1433333.33</v>
      </c>
    </row>
    <row r="7" spans="1:7" ht="28.5" customHeight="1" x14ac:dyDescent="0.2">
      <c r="B7" s="18"/>
      <c r="C7" s="3" t="s">
        <v>293</v>
      </c>
      <c r="D7" s="16">
        <f>SUM(D8:D9)</f>
        <v>0</v>
      </c>
      <c r="E7" s="16">
        <f>SUM(E8:E9)</f>
        <v>10000</v>
      </c>
      <c r="F7" s="17">
        <f>D7-E7</f>
        <v>-10000</v>
      </c>
    </row>
    <row r="8" spans="1:7" ht="28.5" customHeight="1" x14ac:dyDescent="0.2">
      <c r="B8" s="18" t="s">
        <v>302</v>
      </c>
      <c r="C8" s="19" t="s">
        <v>398</v>
      </c>
      <c r="D8" s="2">
        <v>0</v>
      </c>
      <c r="E8" s="2">
        <v>10000</v>
      </c>
      <c r="G8" s="21" t="s">
        <v>469</v>
      </c>
    </row>
    <row r="9" spans="1:7" ht="28.5" customHeight="1" x14ac:dyDescent="0.2">
      <c r="B9" s="18" t="s">
        <v>303</v>
      </c>
      <c r="C9" s="19" t="s">
        <v>296</v>
      </c>
      <c r="D9" s="2">
        <v>0</v>
      </c>
      <c r="E9" s="2">
        <v>0</v>
      </c>
    </row>
    <row r="10" spans="1:7" ht="28.5" customHeight="1" x14ac:dyDescent="0.2">
      <c r="B10" s="18"/>
      <c r="C10" s="3" t="s">
        <v>294</v>
      </c>
      <c r="D10" s="16">
        <f>D11</f>
        <v>0</v>
      </c>
      <c r="E10" s="16">
        <f>E11</f>
        <v>0</v>
      </c>
      <c r="F10" s="17">
        <f>D10-E10</f>
        <v>0</v>
      </c>
    </row>
    <row r="11" spans="1:7" ht="28.5" customHeight="1" x14ac:dyDescent="0.2">
      <c r="B11" s="18" t="s">
        <v>393</v>
      </c>
      <c r="C11" s="19" t="s">
        <v>394</v>
      </c>
      <c r="D11" s="2">
        <v>0</v>
      </c>
      <c r="E11" s="2">
        <v>0</v>
      </c>
    </row>
    <row r="12" spans="1:7" ht="28.5" customHeight="1" x14ac:dyDescent="0.2">
      <c r="B12" s="18"/>
      <c r="C12" s="3" t="s">
        <v>295</v>
      </c>
      <c r="D12" s="16">
        <f>SUM(D13:D22)</f>
        <v>214813.81</v>
      </c>
      <c r="E12" s="16">
        <f>SUM(E13:E22)</f>
        <v>236279.73</v>
      </c>
      <c r="F12" s="17">
        <f>D12-E12</f>
        <v>-21465.920000000013</v>
      </c>
    </row>
    <row r="13" spans="1:7" ht="28.5" customHeight="1" x14ac:dyDescent="0.2">
      <c r="B13" s="18" t="s">
        <v>304</v>
      </c>
      <c r="C13" s="19" t="s">
        <v>297</v>
      </c>
      <c r="D13" s="2">
        <v>175756.74</v>
      </c>
      <c r="E13" s="2">
        <v>175756.74</v>
      </c>
    </row>
    <row r="14" spans="1:7" ht="28.5" customHeight="1" x14ac:dyDescent="0.2">
      <c r="B14" s="18" t="s">
        <v>305</v>
      </c>
      <c r="C14" s="19" t="s">
        <v>298</v>
      </c>
      <c r="D14" s="2">
        <v>0</v>
      </c>
      <c r="E14" s="2">
        <v>10252.92</v>
      </c>
    </row>
    <row r="15" spans="1:7" ht="28.5" customHeight="1" x14ac:dyDescent="0.2">
      <c r="B15" s="18" t="s">
        <v>306</v>
      </c>
      <c r="C15" s="19" t="s">
        <v>299</v>
      </c>
      <c r="D15" s="2">
        <v>27339.94</v>
      </c>
      <c r="E15" s="2">
        <v>27339.94</v>
      </c>
    </row>
    <row r="16" spans="1:7" ht="28.5" customHeight="1" x14ac:dyDescent="0.2">
      <c r="B16" s="18" t="s">
        <v>307</v>
      </c>
      <c r="C16" s="19" t="s">
        <v>300</v>
      </c>
      <c r="D16" s="2">
        <v>0</v>
      </c>
      <c r="E16" s="2">
        <v>0</v>
      </c>
    </row>
    <row r="17" spans="1:7" ht="28.5" customHeight="1" x14ac:dyDescent="0.2">
      <c r="B17" s="18" t="s">
        <v>308</v>
      </c>
      <c r="C17" s="19" t="s">
        <v>344</v>
      </c>
      <c r="D17" s="2">
        <v>11717.13</v>
      </c>
      <c r="E17" s="2">
        <v>11717.13</v>
      </c>
    </row>
    <row r="18" spans="1:7" ht="28.5" customHeight="1" x14ac:dyDescent="0.2">
      <c r="B18" s="18" t="s">
        <v>309</v>
      </c>
      <c r="C18" s="19" t="s">
        <v>301</v>
      </c>
      <c r="D18" s="2">
        <v>0</v>
      </c>
      <c r="E18" s="2">
        <v>0</v>
      </c>
    </row>
    <row r="19" spans="1:7" ht="28.5" customHeight="1" x14ac:dyDescent="0.2">
      <c r="B19" s="18" t="s">
        <v>310</v>
      </c>
      <c r="C19" s="19" t="s">
        <v>404</v>
      </c>
      <c r="D19" s="2">
        <v>0</v>
      </c>
      <c r="E19" s="2">
        <v>0</v>
      </c>
    </row>
    <row r="20" spans="1:7" ht="28.5" customHeight="1" x14ac:dyDescent="0.2">
      <c r="B20" s="18" t="s">
        <v>311</v>
      </c>
      <c r="C20" s="19" t="s">
        <v>314</v>
      </c>
      <c r="D20" s="2">
        <v>0</v>
      </c>
      <c r="E20" s="2">
        <v>0</v>
      </c>
    </row>
    <row r="21" spans="1:7" ht="28.5" customHeight="1" x14ac:dyDescent="0.2">
      <c r="B21" s="18" t="s">
        <v>312</v>
      </c>
      <c r="C21" s="19" t="s">
        <v>315</v>
      </c>
      <c r="D21" s="2">
        <v>0</v>
      </c>
      <c r="E21" s="2">
        <v>11213</v>
      </c>
      <c r="G21" s="2" t="s">
        <v>465</v>
      </c>
    </row>
    <row r="22" spans="1:7" ht="28.5" customHeight="1" x14ac:dyDescent="0.2">
      <c r="B22" s="18" t="s">
        <v>313</v>
      </c>
      <c r="C22" s="19" t="s">
        <v>316</v>
      </c>
      <c r="D22" s="2">
        <v>0</v>
      </c>
      <c r="E22" s="2">
        <v>0</v>
      </c>
    </row>
    <row r="23" spans="1:7" x14ac:dyDescent="0.2">
      <c r="B23" s="20"/>
      <c r="C23" s="3" t="s">
        <v>317</v>
      </c>
      <c r="D23" s="3">
        <f>SUM(D24:D28)</f>
        <v>480500</v>
      </c>
      <c r="E23" s="3">
        <f>SUM(E24:E28)</f>
        <v>489700</v>
      </c>
      <c r="F23" s="17">
        <f>D23-E23</f>
        <v>-9200</v>
      </c>
    </row>
    <row r="24" spans="1:7" x14ac:dyDescent="0.2">
      <c r="B24" s="22" t="s">
        <v>333</v>
      </c>
      <c r="C24" s="23" t="s">
        <v>8</v>
      </c>
      <c r="D24" s="24">
        <v>365000</v>
      </c>
      <c r="E24" s="24">
        <v>365000</v>
      </c>
    </row>
    <row r="25" spans="1:7" x14ac:dyDescent="0.2">
      <c r="A25" s="25"/>
      <c r="B25" s="22" t="s">
        <v>334</v>
      </c>
      <c r="C25" s="23" t="s">
        <v>9</v>
      </c>
      <c r="D25" s="24">
        <v>90000</v>
      </c>
      <c r="E25" s="24">
        <v>90000</v>
      </c>
    </row>
    <row r="26" spans="1:7" ht="25.5" x14ac:dyDescent="0.2">
      <c r="A26" s="25"/>
      <c r="B26" s="22" t="s">
        <v>345</v>
      </c>
      <c r="C26" s="23" t="s">
        <v>405</v>
      </c>
      <c r="D26" s="24">
        <v>0</v>
      </c>
      <c r="E26" s="24">
        <v>1700</v>
      </c>
    </row>
    <row r="27" spans="1:7" x14ac:dyDescent="0.2">
      <c r="B27" s="22" t="s">
        <v>346</v>
      </c>
      <c r="C27" s="23" t="s">
        <v>290</v>
      </c>
      <c r="D27" s="24">
        <v>8000</v>
      </c>
      <c r="E27" s="24">
        <v>8000</v>
      </c>
      <c r="F27" s="12"/>
    </row>
    <row r="28" spans="1:7" x14ac:dyDescent="0.2">
      <c r="A28" s="25"/>
      <c r="B28" s="22" t="s">
        <v>347</v>
      </c>
      <c r="C28" s="23" t="s">
        <v>217</v>
      </c>
      <c r="D28" s="2">
        <v>17500</v>
      </c>
      <c r="E28" s="2">
        <v>25000</v>
      </c>
      <c r="F28" s="12"/>
    </row>
    <row r="29" spans="1:7" ht="26.25" thickTop="1" x14ac:dyDescent="0.2">
      <c r="B29" s="14" t="s">
        <v>10</v>
      </c>
      <c r="C29" s="4"/>
      <c r="D29" s="3">
        <f>D30+D33+D36</f>
        <v>0</v>
      </c>
      <c r="E29" s="3">
        <f>E30+E33+E36</f>
        <v>0</v>
      </c>
      <c r="F29" s="15">
        <f>D29-E29</f>
        <v>0</v>
      </c>
    </row>
    <row r="30" spans="1:7" ht="25.5" x14ac:dyDescent="0.2">
      <c r="C30" s="3" t="s">
        <v>11</v>
      </c>
      <c r="D30" s="4">
        <f>SUM(D31:D32)</f>
        <v>0</v>
      </c>
      <c r="E30" s="4">
        <f>SUM(E31:E32)</f>
        <v>0</v>
      </c>
    </row>
    <row r="31" spans="1:7" ht="25.5" x14ac:dyDescent="0.2">
      <c r="B31" s="22" t="s">
        <v>12</v>
      </c>
      <c r="C31" s="23" t="s">
        <v>13</v>
      </c>
      <c r="D31" s="2">
        <v>0</v>
      </c>
      <c r="E31" s="2">
        <v>0</v>
      </c>
    </row>
    <row r="32" spans="1:7" ht="25.5" x14ac:dyDescent="0.2">
      <c r="B32" s="22" t="s">
        <v>14</v>
      </c>
      <c r="C32" s="23" t="s">
        <v>15</v>
      </c>
      <c r="D32" s="2">
        <v>0</v>
      </c>
      <c r="E32" s="2">
        <v>0</v>
      </c>
    </row>
    <row r="33" spans="2:6" ht="25.5" x14ac:dyDescent="0.2">
      <c r="C33" s="26" t="s">
        <v>24</v>
      </c>
      <c r="D33" s="4">
        <f>SUM(D34:D35)</f>
        <v>0</v>
      </c>
      <c r="E33" s="4">
        <f>SUM(E34:E35)</f>
        <v>0</v>
      </c>
    </row>
    <row r="34" spans="2:6" ht="25.5" x14ac:dyDescent="0.2">
      <c r="B34" s="22" t="s">
        <v>16</v>
      </c>
      <c r="C34" s="23" t="s">
        <v>20</v>
      </c>
      <c r="D34" s="2">
        <v>0</v>
      </c>
      <c r="E34" s="2">
        <v>0</v>
      </c>
    </row>
    <row r="35" spans="2:6" x14ac:dyDescent="0.2">
      <c r="B35" s="22" t="s">
        <v>17</v>
      </c>
      <c r="C35" s="23" t="s">
        <v>21</v>
      </c>
      <c r="D35" s="2">
        <v>0</v>
      </c>
      <c r="E35" s="2">
        <v>0</v>
      </c>
    </row>
    <row r="36" spans="2:6" x14ac:dyDescent="0.2">
      <c r="C36" s="3" t="s">
        <v>25</v>
      </c>
      <c r="D36" s="4">
        <f>SUM(D37:D38)</f>
        <v>0</v>
      </c>
      <c r="E36" s="4">
        <f>SUM(E37:E38)</f>
        <v>0</v>
      </c>
    </row>
    <row r="37" spans="2:6" x14ac:dyDescent="0.2">
      <c r="B37" s="22" t="s">
        <v>18</v>
      </c>
      <c r="C37" s="23" t="s">
        <v>22</v>
      </c>
      <c r="D37" s="2">
        <v>0</v>
      </c>
      <c r="E37" s="2">
        <v>0</v>
      </c>
    </row>
    <row r="38" spans="2:6" x14ac:dyDescent="0.2">
      <c r="B38" s="22" t="s">
        <v>19</v>
      </c>
      <c r="C38" s="23" t="s">
        <v>23</v>
      </c>
      <c r="D38" s="2">
        <v>0</v>
      </c>
      <c r="E38" s="2">
        <v>0</v>
      </c>
    </row>
    <row r="39" spans="2:6" ht="38.25" x14ac:dyDescent="0.2">
      <c r="B39" s="14" t="s">
        <v>2</v>
      </c>
      <c r="C39" s="27"/>
      <c r="D39" s="3">
        <f>D40</f>
        <v>0</v>
      </c>
      <c r="E39" s="3">
        <f>E40</f>
        <v>0</v>
      </c>
      <c r="F39" s="15">
        <f>D39-E38</f>
        <v>0</v>
      </c>
    </row>
    <row r="40" spans="2:6" x14ac:dyDescent="0.2">
      <c r="C40" s="3" t="s">
        <v>26</v>
      </c>
      <c r="D40" s="4">
        <f>D41+D42</f>
        <v>0</v>
      </c>
      <c r="E40" s="4">
        <f>E41+E42</f>
        <v>0</v>
      </c>
    </row>
    <row r="41" spans="2:6" ht="25.5" x14ac:dyDescent="0.2">
      <c r="B41" s="22" t="s">
        <v>27</v>
      </c>
      <c r="C41" s="23" t="s">
        <v>35</v>
      </c>
      <c r="D41" s="2">
        <v>0</v>
      </c>
      <c r="E41" s="2">
        <v>0</v>
      </c>
    </row>
    <row r="42" spans="2:6" ht="25.5" x14ac:dyDescent="0.2">
      <c r="B42" s="22" t="s">
        <v>28</v>
      </c>
      <c r="C42" s="23" t="s">
        <v>34</v>
      </c>
      <c r="D42" s="2">
        <v>0</v>
      </c>
      <c r="E42" s="2">
        <v>0</v>
      </c>
    </row>
    <row r="43" spans="2:6" ht="51" x14ac:dyDescent="0.2">
      <c r="B43" s="14" t="s">
        <v>30</v>
      </c>
      <c r="C43" s="14"/>
      <c r="D43" s="3">
        <f t="shared" ref="D43:E44" si="0">D44</f>
        <v>0</v>
      </c>
      <c r="E43" s="3">
        <f t="shared" si="0"/>
        <v>0</v>
      </c>
      <c r="F43" s="15">
        <f>D43-E42</f>
        <v>0</v>
      </c>
    </row>
    <row r="44" spans="2:6" ht="25.5" x14ac:dyDescent="0.2">
      <c r="B44" s="28"/>
      <c r="C44" s="3" t="s">
        <v>3</v>
      </c>
      <c r="D44" s="4">
        <f t="shared" si="0"/>
        <v>0</v>
      </c>
      <c r="E44" s="4">
        <f t="shared" si="0"/>
        <v>0</v>
      </c>
    </row>
    <row r="45" spans="2:6" ht="25.5" x14ac:dyDescent="0.2">
      <c r="B45" s="22" t="s">
        <v>29</v>
      </c>
      <c r="C45" s="19" t="s">
        <v>31</v>
      </c>
      <c r="D45" s="2">
        <v>0</v>
      </c>
      <c r="E45" s="2">
        <v>0</v>
      </c>
    </row>
    <row r="46" spans="2:6" ht="25.5" x14ac:dyDescent="0.2">
      <c r="B46" s="22"/>
      <c r="C46" s="3" t="s">
        <v>4</v>
      </c>
      <c r="D46" s="4">
        <f>D47</f>
        <v>0</v>
      </c>
      <c r="E46" s="4">
        <f>E47</f>
        <v>0</v>
      </c>
    </row>
    <row r="47" spans="2:6" ht="25.5" x14ac:dyDescent="0.2">
      <c r="B47" s="22" t="s">
        <v>32</v>
      </c>
      <c r="C47" s="23" t="s">
        <v>33</v>
      </c>
      <c r="D47" s="2">
        <v>0</v>
      </c>
      <c r="E47" s="2">
        <v>0</v>
      </c>
    </row>
    <row r="48" spans="2:6" ht="63.75" x14ac:dyDescent="0.2">
      <c r="B48" s="14" t="s">
        <v>5</v>
      </c>
      <c r="C48" s="29"/>
      <c r="D48" s="3">
        <f>D49+D63</f>
        <v>115191.05</v>
      </c>
      <c r="E48" s="3">
        <f>E49+E63</f>
        <v>142367.46000000002</v>
      </c>
      <c r="F48" s="15">
        <f>D48-E48</f>
        <v>-27176.410000000018</v>
      </c>
    </row>
    <row r="49" spans="1:7" x14ac:dyDescent="0.2">
      <c r="C49" s="3" t="s">
        <v>318</v>
      </c>
      <c r="D49" s="4">
        <f>SUM(D50:D62)</f>
        <v>49600</v>
      </c>
      <c r="E49" s="4">
        <f>SUM(E50:E62)</f>
        <v>76850.070000000007</v>
      </c>
      <c r="F49" s="17">
        <f>D49-E49</f>
        <v>-27250.070000000007</v>
      </c>
    </row>
    <row r="50" spans="1:7" ht="51" x14ac:dyDescent="0.2">
      <c r="A50" s="30"/>
      <c r="B50" s="22" t="s">
        <v>36</v>
      </c>
      <c r="C50" s="23" t="s">
        <v>37</v>
      </c>
      <c r="D50" s="2">
        <v>1000</v>
      </c>
      <c r="E50" s="2">
        <v>1000</v>
      </c>
      <c r="G50" s="21" t="s">
        <v>467</v>
      </c>
    </row>
    <row r="51" spans="1:7" ht="15" customHeight="1" x14ac:dyDescent="0.2">
      <c r="A51" s="30"/>
      <c r="B51" s="22" t="s">
        <v>319</v>
      </c>
      <c r="C51" s="23" t="s">
        <v>38</v>
      </c>
      <c r="D51" s="2">
        <v>0</v>
      </c>
      <c r="E51" s="2">
        <v>0</v>
      </c>
    </row>
    <row r="52" spans="1:7" ht="14.25" customHeight="1" x14ac:dyDescent="0.2">
      <c r="A52" s="30"/>
      <c r="B52" s="22" t="s">
        <v>320</v>
      </c>
      <c r="C52" s="23" t="s">
        <v>6</v>
      </c>
      <c r="D52" s="2">
        <v>19000</v>
      </c>
      <c r="E52" s="2">
        <v>14000</v>
      </c>
    </row>
    <row r="53" spans="1:7" ht="15" customHeight="1" x14ac:dyDescent="0.2">
      <c r="B53" s="22" t="s">
        <v>322</v>
      </c>
      <c r="C53" s="23" t="s">
        <v>277</v>
      </c>
      <c r="D53" s="2">
        <v>10000</v>
      </c>
      <c r="E53" s="2">
        <v>9000</v>
      </c>
    </row>
    <row r="54" spans="1:7" x14ac:dyDescent="0.2">
      <c r="A54" s="25"/>
      <c r="B54" s="22" t="s">
        <v>323</v>
      </c>
      <c r="C54" s="23" t="s">
        <v>216</v>
      </c>
      <c r="D54" s="2">
        <v>0</v>
      </c>
      <c r="E54" s="2">
        <v>0</v>
      </c>
    </row>
    <row r="55" spans="1:7" ht="15" customHeight="1" x14ac:dyDescent="0.2">
      <c r="B55" s="22" t="s">
        <v>324</v>
      </c>
      <c r="C55" s="23" t="s">
        <v>280</v>
      </c>
      <c r="D55" s="2">
        <v>3000</v>
      </c>
      <c r="E55" s="2">
        <v>3200</v>
      </c>
    </row>
    <row r="56" spans="1:7" x14ac:dyDescent="0.2">
      <c r="B56" s="22" t="s">
        <v>211</v>
      </c>
      <c r="C56" s="23" t="s">
        <v>265</v>
      </c>
      <c r="D56" s="2">
        <v>100</v>
      </c>
      <c r="E56" s="2">
        <v>100</v>
      </c>
    </row>
    <row r="57" spans="1:7" x14ac:dyDescent="0.2">
      <c r="B57" s="22" t="s">
        <v>325</v>
      </c>
      <c r="C57" s="23" t="s">
        <v>39</v>
      </c>
      <c r="D57" s="2">
        <v>0</v>
      </c>
      <c r="E57" s="2">
        <v>0</v>
      </c>
    </row>
    <row r="58" spans="1:7" ht="25.5" x14ac:dyDescent="0.2">
      <c r="B58" s="22" t="s">
        <v>391</v>
      </c>
      <c r="C58" s="23" t="s">
        <v>443</v>
      </c>
      <c r="D58" s="2">
        <v>16000</v>
      </c>
      <c r="E58" s="2">
        <v>42330.07</v>
      </c>
      <c r="G58" s="2" t="s">
        <v>468</v>
      </c>
    </row>
    <row r="59" spans="1:7" x14ac:dyDescent="0.2">
      <c r="B59" s="22" t="s">
        <v>326</v>
      </c>
      <c r="C59" s="23" t="s">
        <v>218</v>
      </c>
      <c r="D59" s="2">
        <v>500</v>
      </c>
      <c r="E59" s="2">
        <v>2000</v>
      </c>
    </row>
    <row r="60" spans="1:7" x14ac:dyDescent="0.2">
      <c r="B60" s="22" t="s">
        <v>327</v>
      </c>
      <c r="C60" s="23" t="s">
        <v>40</v>
      </c>
      <c r="D60" s="2">
        <v>0</v>
      </c>
      <c r="E60" s="2">
        <v>0</v>
      </c>
    </row>
    <row r="61" spans="1:7" x14ac:dyDescent="0.2">
      <c r="B61" s="22" t="s">
        <v>390</v>
      </c>
      <c r="C61" s="23" t="s">
        <v>41</v>
      </c>
      <c r="D61" s="2">
        <v>0</v>
      </c>
      <c r="E61" s="2">
        <v>0</v>
      </c>
    </row>
    <row r="62" spans="1:7" x14ac:dyDescent="0.2">
      <c r="B62" s="22" t="s">
        <v>461</v>
      </c>
      <c r="C62" s="23" t="s">
        <v>462</v>
      </c>
      <c r="D62" s="2">
        <v>0</v>
      </c>
      <c r="E62" s="2">
        <v>5220</v>
      </c>
    </row>
    <row r="63" spans="1:7" ht="25.5" x14ac:dyDescent="0.2">
      <c r="C63" s="14" t="s">
        <v>321</v>
      </c>
      <c r="D63" s="4">
        <f>SUM(D64:D64)</f>
        <v>65591.05</v>
      </c>
      <c r="E63" s="4">
        <f>SUM(E64:E64)</f>
        <v>65517.39</v>
      </c>
      <c r="F63" s="17">
        <f>D63-E63</f>
        <v>73.660000000003492</v>
      </c>
    </row>
    <row r="64" spans="1:7" x14ac:dyDescent="0.2">
      <c r="B64" s="54" t="s">
        <v>328</v>
      </c>
      <c r="C64" s="55" t="s">
        <v>278</v>
      </c>
      <c r="D64" s="56">
        <v>65591.05</v>
      </c>
      <c r="E64" s="2">
        <v>65517.39</v>
      </c>
      <c r="F64" s="12"/>
    </row>
    <row r="65" spans="1:7" x14ac:dyDescent="0.2">
      <c r="B65" s="22"/>
      <c r="C65" s="23"/>
      <c r="F65" s="12"/>
    </row>
    <row r="66" spans="1:7" ht="25.5" x14ac:dyDescent="0.2">
      <c r="A66" s="31" t="s">
        <v>212</v>
      </c>
      <c r="B66" s="32"/>
      <c r="C66" s="33"/>
      <c r="D66" s="5">
        <f>D3+D29+D39+D43+D48</f>
        <v>2293838.19</v>
      </c>
      <c r="E66" s="5">
        <f>E3+E29+E39+E43+E48</f>
        <v>2311680.52</v>
      </c>
      <c r="F66" s="15">
        <f>D66-E66</f>
        <v>-17842.330000000075</v>
      </c>
    </row>
    <row r="67" spans="1:7" x14ac:dyDescent="0.2">
      <c r="A67" s="34"/>
      <c r="B67" s="35"/>
      <c r="C67" s="36"/>
      <c r="D67" s="1"/>
      <c r="E67" s="1"/>
      <c r="F67" s="51">
        <f>D66/E66-1</f>
        <v>-7.7183373072677863E-3</v>
      </c>
      <c r="G67" s="2">
        <f>SUM(F4:F63)</f>
        <v>-45018.740000000034</v>
      </c>
    </row>
    <row r="68" spans="1:7" x14ac:dyDescent="0.2">
      <c r="A68" s="10" t="s">
        <v>42</v>
      </c>
    </row>
    <row r="69" spans="1:7" x14ac:dyDescent="0.2">
      <c r="B69" s="3" t="s">
        <v>43</v>
      </c>
      <c r="C69" s="4"/>
      <c r="D69" s="3">
        <f>D70+D77</f>
        <v>66500</v>
      </c>
      <c r="E69" s="3">
        <f>E70+E77</f>
        <v>83000</v>
      </c>
      <c r="F69" s="15">
        <f>D69-E69</f>
        <v>-16500</v>
      </c>
    </row>
    <row r="70" spans="1:7" x14ac:dyDescent="0.2">
      <c r="C70" s="14" t="s">
        <v>44</v>
      </c>
      <c r="D70" s="4">
        <f>SUM(D71:D76)</f>
        <v>47000</v>
      </c>
      <c r="E70" s="4">
        <f>SUM(E71:E76)</f>
        <v>59500</v>
      </c>
      <c r="F70" s="50">
        <f>D69/E69-1</f>
        <v>-0.1987951807228916</v>
      </c>
    </row>
    <row r="71" spans="1:7" ht="14.25" customHeight="1" x14ac:dyDescent="0.2">
      <c r="B71" s="22" t="s">
        <v>45</v>
      </c>
      <c r="C71" s="23" t="s">
        <v>46</v>
      </c>
      <c r="D71" s="2">
        <v>0</v>
      </c>
      <c r="E71" s="2">
        <v>0</v>
      </c>
    </row>
    <row r="72" spans="1:7" x14ac:dyDescent="0.2">
      <c r="B72" s="22" t="s">
        <v>47</v>
      </c>
      <c r="C72" s="23" t="s">
        <v>48</v>
      </c>
      <c r="D72" s="2">
        <v>5000</v>
      </c>
      <c r="E72" s="2">
        <v>6000</v>
      </c>
    </row>
    <row r="73" spans="1:7" x14ac:dyDescent="0.2">
      <c r="B73" s="22" t="s">
        <v>49</v>
      </c>
      <c r="C73" s="23" t="s">
        <v>50</v>
      </c>
      <c r="D73" s="2">
        <v>20000</v>
      </c>
      <c r="E73" s="2">
        <v>28000</v>
      </c>
    </row>
    <row r="74" spans="1:7" x14ac:dyDescent="0.2">
      <c r="B74" s="22" t="s">
        <v>51</v>
      </c>
      <c r="C74" s="23" t="s">
        <v>52</v>
      </c>
      <c r="D74" s="2">
        <v>15500</v>
      </c>
      <c r="E74" s="2">
        <v>15500</v>
      </c>
    </row>
    <row r="75" spans="1:7" x14ac:dyDescent="0.2">
      <c r="B75" s="22" t="s">
        <v>53</v>
      </c>
      <c r="C75" s="23" t="s">
        <v>57</v>
      </c>
      <c r="D75" s="2">
        <v>2500</v>
      </c>
      <c r="E75" s="2">
        <v>4000</v>
      </c>
    </row>
    <row r="76" spans="1:7" ht="17.25" customHeight="1" x14ac:dyDescent="0.2">
      <c r="B76" s="22" t="s">
        <v>266</v>
      </c>
      <c r="C76" s="23" t="s">
        <v>267</v>
      </c>
      <c r="D76" s="2">
        <v>4000</v>
      </c>
      <c r="E76" s="2">
        <v>6000</v>
      </c>
    </row>
    <row r="77" spans="1:7" x14ac:dyDescent="0.2">
      <c r="C77" s="14" t="s">
        <v>54</v>
      </c>
      <c r="D77" s="4">
        <f>SUM(D78:D83)</f>
        <v>19500</v>
      </c>
      <c r="E77" s="4">
        <f>SUM(E78:E83)</f>
        <v>23500</v>
      </c>
    </row>
    <row r="78" spans="1:7" x14ac:dyDescent="0.2">
      <c r="B78" s="22" t="s">
        <v>348</v>
      </c>
      <c r="C78" s="23" t="s">
        <v>56</v>
      </c>
      <c r="D78" s="2">
        <v>500</v>
      </c>
      <c r="E78" s="2">
        <v>500</v>
      </c>
    </row>
    <row r="79" spans="1:7" x14ac:dyDescent="0.2">
      <c r="B79" s="22" t="s">
        <v>399</v>
      </c>
      <c r="C79" s="23" t="s">
        <v>400</v>
      </c>
      <c r="D79" s="2">
        <v>0</v>
      </c>
      <c r="E79" s="2">
        <v>0</v>
      </c>
    </row>
    <row r="80" spans="1:7" x14ac:dyDescent="0.2">
      <c r="B80" s="22" t="s">
        <v>55</v>
      </c>
      <c r="C80" s="23" t="s">
        <v>50</v>
      </c>
      <c r="D80" s="2">
        <v>4000</v>
      </c>
      <c r="E80" s="2">
        <v>4000</v>
      </c>
    </row>
    <row r="81" spans="2:6" x14ac:dyDescent="0.2">
      <c r="B81" s="22" t="s">
        <v>406</v>
      </c>
      <c r="C81" s="23" t="s">
        <v>57</v>
      </c>
      <c r="D81" s="2">
        <v>3000</v>
      </c>
      <c r="E81" s="2">
        <v>3000</v>
      </c>
    </row>
    <row r="82" spans="2:6" x14ac:dyDescent="0.2">
      <c r="B82" s="22" t="s">
        <v>349</v>
      </c>
      <c r="C82" s="23" t="s">
        <v>275</v>
      </c>
      <c r="D82" s="2">
        <v>12000</v>
      </c>
      <c r="E82" s="2">
        <v>15000</v>
      </c>
    </row>
    <row r="83" spans="2:6" x14ac:dyDescent="0.2">
      <c r="B83" s="22" t="s">
        <v>407</v>
      </c>
      <c r="C83" s="23" t="s">
        <v>401</v>
      </c>
      <c r="D83" s="2">
        <v>0</v>
      </c>
      <c r="E83" s="2">
        <v>1000</v>
      </c>
    </row>
    <row r="84" spans="2:6" x14ac:dyDescent="0.2">
      <c r="B84" s="3" t="s">
        <v>58</v>
      </c>
      <c r="C84" s="4"/>
      <c r="D84" s="3">
        <f>D85+D96</f>
        <v>1022777.4500000001</v>
      </c>
      <c r="E84" s="3">
        <f>E85+E96</f>
        <v>992471.34000000008</v>
      </c>
      <c r="F84" s="15">
        <f>D84-E84</f>
        <v>30306.109999999986</v>
      </c>
    </row>
    <row r="85" spans="2:6" x14ac:dyDescent="0.2">
      <c r="C85" s="14" t="s">
        <v>269</v>
      </c>
      <c r="D85" s="4">
        <f>SUM(D86:D95)</f>
        <v>168000</v>
      </c>
      <c r="E85" s="4">
        <f>SUM(E86:E94)</f>
        <v>145500</v>
      </c>
      <c r="F85" s="50">
        <f>D84/E84-1</f>
        <v>3.0536005200915817E-2</v>
      </c>
    </row>
    <row r="86" spans="2:6" x14ac:dyDescent="0.2">
      <c r="B86" s="22" t="s">
        <v>59</v>
      </c>
      <c r="C86" s="23" t="s">
        <v>60</v>
      </c>
      <c r="D86" s="2">
        <v>110000</v>
      </c>
      <c r="E86" s="2">
        <v>70000</v>
      </c>
    </row>
    <row r="87" spans="2:6" ht="25.5" x14ac:dyDescent="0.2">
      <c r="B87" s="22" t="s">
        <v>61</v>
      </c>
      <c r="C87" s="23" t="s">
        <v>438</v>
      </c>
      <c r="D87" s="2">
        <v>20000</v>
      </c>
      <c r="E87" s="2">
        <v>30000</v>
      </c>
    </row>
    <row r="88" spans="2:6" x14ac:dyDescent="0.2">
      <c r="B88" s="22" t="s">
        <v>63</v>
      </c>
      <c r="C88" s="23" t="s">
        <v>62</v>
      </c>
      <c r="D88" s="2">
        <v>10000</v>
      </c>
      <c r="E88" s="2">
        <v>10000</v>
      </c>
    </row>
    <row r="89" spans="2:6" x14ac:dyDescent="0.2">
      <c r="B89" s="22" t="s">
        <v>65</v>
      </c>
      <c r="C89" s="38" t="s">
        <v>408</v>
      </c>
      <c r="D89" s="2">
        <v>2500</v>
      </c>
      <c r="E89" s="2">
        <v>0</v>
      </c>
    </row>
    <row r="90" spans="2:6" x14ac:dyDescent="0.2">
      <c r="B90" s="22" t="s">
        <v>67</v>
      </c>
      <c r="C90" s="23" t="s">
        <v>64</v>
      </c>
      <c r="D90" s="2">
        <v>500</v>
      </c>
      <c r="E90" s="2">
        <v>2000</v>
      </c>
    </row>
    <row r="91" spans="2:6" x14ac:dyDescent="0.2">
      <c r="B91" s="22" t="s">
        <v>69</v>
      </c>
      <c r="C91" s="23" t="s">
        <v>66</v>
      </c>
      <c r="D91" s="2">
        <v>0</v>
      </c>
      <c r="E91" s="2">
        <v>0</v>
      </c>
    </row>
    <row r="92" spans="2:6" x14ac:dyDescent="0.2">
      <c r="B92" s="22" t="s">
        <v>350</v>
      </c>
      <c r="C92" s="23" t="s">
        <v>287</v>
      </c>
      <c r="D92" s="2">
        <v>5000</v>
      </c>
      <c r="E92" s="2">
        <v>5500</v>
      </c>
    </row>
    <row r="93" spans="2:6" x14ac:dyDescent="0.2">
      <c r="B93" s="22" t="s">
        <v>409</v>
      </c>
      <c r="C93" s="38" t="s">
        <v>68</v>
      </c>
      <c r="D93" s="2">
        <v>10000</v>
      </c>
      <c r="E93" s="2">
        <v>10000</v>
      </c>
    </row>
    <row r="94" spans="2:6" x14ac:dyDescent="0.2">
      <c r="B94" s="22" t="s">
        <v>410</v>
      </c>
      <c r="C94" s="23" t="s">
        <v>411</v>
      </c>
      <c r="D94" s="2">
        <v>10000</v>
      </c>
      <c r="E94" s="2">
        <v>18000</v>
      </c>
    </row>
    <row r="95" spans="2:6" ht="25.5" x14ac:dyDescent="0.2">
      <c r="B95" s="22" t="s">
        <v>412</v>
      </c>
      <c r="C95" s="38" t="s">
        <v>413</v>
      </c>
      <c r="D95" s="2">
        <v>0</v>
      </c>
      <c r="E95" s="2">
        <v>0</v>
      </c>
    </row>
    <row r="96" spans="2:6" x14ac:dyDescent="0.2">
      <c r="C96" s="14" t="s">
        <v>70</v>
      </c>
      <c r="D96" s="4">
        <f>SUM(D97:D139)</f>
        <v>854777.45000000007</v>
      </c>
      <c r="E96" s="4">
        <f>SUM(E97:E139)</f>
        <v>846971.34000000008</v>
      </c>
    </row>
    <row r="97" spans="2:5" x14ac:dyDescent="0.2">
      <c r="B97" s="22" t="s">
        <v>71</v>
      </c>
      <c r="C97" s="23" t="s">
        <v>268</v>
      </c>
      <c r="D97" s="2">
        <v>18000</v>
      </c>
      <c r="E97" s="2">
        <v>20000</v>
      </c>
    </row>
    <row r="98" spans="2:5" x14ac:dyDescent="0.2">
      <c r="B98" s="22" t="s">
        <v>351</v>
      </c>
      <c r="C98" s="38" t="s">
        <v>112</v>
      </c>
      <c r="D98" s="2">
        <v>13500</v>
      </c>
      <c r="E98" s="2">
        <v>12500</v>
      </c>
    </row>
    <row r="99" spans="2:5" x14ac:dyDescent="0.2">
      <c r="B99" s="22" t="s">
        <v>72</v>
      </c>
      <c r="C99" s="23" t="s">
        <v>219</v>
      </c>
      <c r="D99" s="2">
        <v>2000</v>
      </c>
      <c r="E99" s="2">
        <v>3000</v>
      </c>
    </row>
    <row r="100" spans="2:5" x14ac:dyDescent="0.2">
      <c r="B100" s="22" t="s">
        <v>73</v>
      </c>
      <c r="C100" s="38" t="s">
        <v>79</v>
      </c>
      <c r="D100" s="2">
        <v>5000</v>
      </c>
      <c r="E100" s="2">
        <v>7000</v>
      </c>
    </row>
    <row r="101" spans="2:5" x14ac:dyDescent="0.2">
      <c r="B101" s="22" t="s">
        <v>74</v>
      </c>
      <c r="C101" s="23" t="s">
        <v>220</v>
      </c>
      <c r="D101" s="2">
        <v>15000</v>
      </c>
      <c r="E101" s="2">
        <v>18000</v>
      </c>
    </row>
    <row r="102" spans="2:5" x14ac:dyDescent="0.2">
      <c r="B102" s="22" t="s">
        <v>75</v>
      </c>
      <c r="C102" s="38" t="s">
        <v>81</v>
      </c>
      <c r="D102" s="2">
        <v>10000</v>
      </c>
      <c r="E102" s="2">
        <v>18000</v>
      </c>
    </row>
    <row r="103" spans="2:5" x14ac:dyDescent="0.2">
      <c r="B103" s="22" t="s">
        <v>76</v>
      </c>
      <c r="C103" s="23" t="s">
        <v>221</v>
      </c>
      <c r="D103" s="2">
        <v>8000</v>
      </c>
      <c r="E103" s="2">
        <v>8500</v>
      </c>
    </row>
    <row r="104" spans="2:5" x14ac:dyDescent="0.2">
      <c r="B104" s="22" t="s">
        <v>77</v>
      </c>
      <c r="C104" s="38" t="s">
        <v>83</v>
      </c>
      <c r="D104" s="2">
        <v>3000</v>
      </c>
      <c r="E104" s="2">
        <v>4500</v>
      </c>
    </row>
    <row r="105" spans="2:5" x14ac:dyDescent="0.2">
      <c r="B105" s="22" t="s">
        <v>78</v>
      </c>
      <c r="C105" s="23" t="s">
        <v>222</v>
      </c>
      <c r="D105" s="2">
        <v>2500</v>
      </c>
      <c r="E105" s="2">
        <v>2500</v>
      </c>
    </row>
    <row r="106" spans="2:5" x14ac:dyDescent="0.2">
      <c r="B106" s="22" t="s">
        <v>80</v>
      </c>
      <c r="C106" s="38" t="s">
        <v>85</v>
      </c>
      <c r="D106" s="2">
        <v>3000</v>
      </c>
      <c r="E106" s="2">
        <v>3350</v>
      </c>
    </row>
    <row r="107" spans="2:5" x14ac:dyDescent="0.2">
      <c r="B107" s="22" t="s">
        <v>82</v>
      </c>
      <c r="C107" s="23" t="s">
        <v>223</v>
      </c>
      <c r="D107" s="2">
        <v>1500</v>
      </c>
      <c r="E107" s="2">
        <v>2500</v>
      </c>
    </row>
    <row r="108" spans="2:5" x14ac:dyDescent="0.2">
      <c r="B108" s="22" t="s">
        <v>84</v>
      </c>
      <c r="C108" s="38" t="s">
        <v>354</v>
      </c>
      <c r="D108" s="2">
        <v>0</v>
      </c>
      <c r="E108" s="2">
        <v>0</v>
      </c>
    </row>
    <row r="109" spans="2:5" x14ac:dyDescent="0.2">
      <c r="B109" s="22" t="s">
        <v>86</v>
      </c>
      <c r="C109" s="23" t="s">
        <v>224</v>
      </c>
      <c r="D109" s="2">
        <v>27000</v>
      </c>
      <c r="E109" s="2">
        <v>9000</v>
      </c>
    </row>
    <row r="110" spans="2:5" x14ac:dyDescent="0.2">
      <c r="B110" s="22" t="s">
        <v>88</v>
      </c>
      <c r="C110" s="38" t="s">
        <v>270</v>
      </c>
      <c r="D110" s="2">
        <v>500</v>
      </c>
      <c r="E110" s="2">
        <v>500</v>
      </c>
    </row>
    <row r="111" spans="2:5" x14ac:dyDescent="0.2">
      <c r="B111" s="22" t="s">
        <v>90</v>
      </c>
      <c r="C111" s="38" t="s">
        <v>87</v>
      </c>
      <c r="D111" s="2">
        <v>56000</v>
      </c>
      <c r="E111" s="2">
        <v>56000</v>
      </c>
    </row>
    <row r="112" spans="2:5" x14ac:dyDescent="0.2">
      <c r="B112" s="22" t="s">
        <v>91</v>
      </c>
      <c r="C112" s="38" t="s">
        <v>89</v>
      </c>
      <c r="D112" s="2">
        <v>50000</v>
      </c>
      <c r="E112" s="2">
        <v>56000</v>
      </c>
    </row>
    <row r="113" spans="1:7" x14ac:dyDescent="0.2">
      <c r="B113" s="22" t="s">
        <v>352</v>
      </c>
      <c r="C113" s="38" t="s">
        <v>92</v>
      </c>
      <c r="D113" s="2">
        <v>2000</v>
      </c>
      <c r="E113" s="2">
        <v>2000</v>
      </c>
    </row>
    <row r="114" spans="1:7" x14ac:dyDescent="0.2">
      <c r="B114" s="22" t="s">
        <v>93</v>
      </c>
      <c r="C114" s="23" t="s">
        <v>414</v>
      </c>
      <c r="D114" s="2">
        <v>1000</v>
      </c>
      <c r="E114" s="2">
        <v>1000</v>
      </c>
    </row>
    <row r="115" spans="1:7" x14ac:dyDescent="0.2">
      <c r="B115" s="22" t="s">
        <v>94</v>
      </c>
      <c r="C115" s="23" t="s">
        <v>256</v>
      </c>
      <c r="D115" s="2">
        <v>6000</v>
      </c>
      <c r="E115" s="2">
        <v>10362.5</v>
      </c>
    </row>
    <row r="116" spans="1:7" x14ac:dyDescent="0.2">
      <c r="B116" s="22" t="s">
        <v>95</v>
      </c>
      <c r="C116" s="23" t="s">
        <v>257</v>
      </c>
      <c r="D116" s="2">
        <f>30000+2000</f>
        <v>32000</v>
      </c>
      <c r="E116" s="2">
        <v>29000</v>
      </c>
    </row>
    <row r="117" spans="1:7" x14ac:dyDescent="0.2">
      <c r="B117" s="22" t="s">
        <v>96</v>
      </c>
      <c r="C117" s="23" t="s">
        <v>258</v>
      </c>
      <c r="D117" s="2">
        <v>500</v>
      </c>
      <c r="E117" s="2">
        <v>500</v>
      </c>
    </row>
    <row r="118" spans="1:7" x14ac:dyDescent="0.2">
      <c r="B118" s="22" t="s">
        <v>97</v>
      </c>
      <c r="C118" s="23" t="s">
        <v>415</v>
      </c>
      <c r="D118" s="2">
        <v>0</v>
      </c>
      <c r="E118" s="2">
        <v>0</v>
      </c>
    </row>
    <row r="119" spans="1:7" x14ac:dyDescent="0.2">
      <c r="B119" s="22" t="s">
        <v>98</v>
      </c>
      <c r="C119" s="23" t="s">
        <v>457</v>
      </c>
      <c r="D119" s="2">
        <v>20000</v>
      </c>
      <c r="E119" s="2">
        <v>27148.53</v>
      </c>
    </row>
    <row r="120" spans="1:7" x14ac:dyDescent="0.2">
      <c r="B120" s="22" t="s">
        <v>416</v>
      </c>
      <c r="C120" s="23" t="s">
        <v>276</v>
      </c>
      <c r="D120" s="2">
        <v>1000</v>
      </c>
      <c r="E120" s="2">
        <v>1000</v>
      </c>
    </row>
    <row r="121" spans="1:7" x14ac:dyDescent="0.2">
      <c r="A121" s="25"/>
      <c r="B121" s="22" t="s">
        <v>100</v>
      </c>
      <c r="C121" s="19" t="s">
        <v>227</v>
      </c>
      <c r="D121" s="2">
        <f>60000-1392.44+30.3</f>
        <v>58637.86</v>
      </c>
      <c r="E121" s="2">
        <v>63831.28</v>
      </c>
    </row>
    <row r="122" spans="1:7" x14ac:dyDescent="0.2">
      <c r="A122" s="25"/>
      <c r="B122" s="22" t="s">
        <v>102</v>
      </c>
      <c r="C122" s="38" t="s">
        <v>353</v>
      </c>
      <c r="D122" s="2">
        <v>0</v>
      </c>
      <c r="E122" s="2">
        <v>0</v>
      </c>
    </row>
    <row r="123" spans="1:7" ht="38.25" x14ac:dyDescent="0.2">
      <c r="A123" s="25"/>
      <c r="B123" s="22" t="s">
        <v>103</v>
      </c>
      <c r="C123" s="23" t="s">
        <v>228</v>
      </c>
      <c r="D123" s="2">
        <v>60000</v>
      </c>
      <c r="E123" s="2">
        <v>67000</v>
      </c>
      <c r="G123" s="2" t="s">
        <v>466</v>
      </c>
    </row>
    <row r="124" spans="1:7" x14ac:dyDescent="0.2">
      <c r="B124" s="22" t="s">
        <v>104</v>
      </c>
      <c r="C124" s="23" t="s">
        <v>474</v>
      </c>
      <c r="D124" s="2">
        <v>20000</v>
      </c>
      <c r="E124" s="2">
        <v>38100</v>
      </c>
    </row>
    <row r="125" spans="1:7" x14ac:dyDescent="0.2">
      <c r="B125" s="22" t="s">
        <v>417</v>
      </c>
      <c r="C125" s="23" t="s">
        <v>206</v>
      </c>
      <c r="D125" s="2">
        <v>2000</v>
      </c>
      <c r="E125" s="2">
        <v>5000</v>
      </c>
    </row>
    <row r="126" spans="1:7" ht="19.5" customHeight="1" x14ac:dyDescent="0.2">
      <c r="B126" s="22" t="s">
        <v>105</v>
      </c>
      <c r="C126" s="23" t="s">
        <v>225</v>
      </c>
      <c r="D126" s="2">
        <v>8000</v>
      </c>
      <c r="E126" s="2">
        <v>8000</v>
      </c>
    </row>
    <row r="127" spans="1:7" ht="24" customHeight="1" x14ac:dyDescent="0.2">
      <c r="B127" s="22" t="s">
        <v>106</v>
      </c>
      <c r="C127" s="23" t="s">
        <v>229</v>
      </c>
      <c r="D127" s="2">
        <v>100000</v>
      </c>
      <c r="E127" s="2">
        <v>28000</v>
      </c>
    </row>
    <row r="128" spans="1:7" ht="16.5" customHeight="1" x14ac:dyDescent="0.2">
      <c r="B128" s="22" t="s">
        <v>418</v>
      </c>
      <c r="C128" s="38" t="s">
        <v>99</v>
      </c>
      <c r="D128" s="2">
        <v>157000</v>
      </c>
      <c r="E128" s="2">
        <v>175000</v>
      </c>
    </row>
    <row r="129" spans="2:6" ht="16.5" customHeight="1" x14ac:dyDescent="0.2">
      <c r="B129" s="22" t="s">
        <v>107</v>
      </c>
      <c r="C129" s="23" t="s">
        <v>420</v>
      </c>
      <c r="D129" s="2">
        <v>59000</v>
      </c>
      <c r="E129" s="2">
        <v>45174.23</v>
      </c>
    </row>
    <row r="130" spans="2:6" ht="16.5" customHeight="1" x14ac:dyDescent="0.2">
      <c r="B130" s="22" t="s">
        <v>419</v>
      </c>
      <c r="C130" s="38" t="s">
        <v>421</v>
      </c>
      <c r="D130" s="2">
        <v>500</v>
      </c>
      <c r="E130" s="2">
        <v>500</v>
      </c>
    </row>
    <row r="131" spans="2:6" x14ac:dyDescent="0.2">
      <c r="B131" s="22" t="s">
        <v>109</v>
      </c>
      <c r="C131" s="23" t="s">
        <v>101</v>
      </c>
      <c r="D131" s="2">
        <v>500</v>
      </c>
      <c r="E131" s="2">
        <v>0</v>
      </c>
    </row>
    <row r="132" spans="2:6" x14ac:dyDescent="0.2">
      <c r="B132" s="22" t="s">
        <v>111</v>
      </c>
      <c r="C132" s="23" t="s">
        <v>261</v>
      </c>
      <c r="D132" s="2">
        <v>6900</v>
      </c>
      <c r="E132" s="2">
        <v>6900</v>
      </c>
    </row>
    <row r="133" spans="2:6" x14ac:dyDescent="0.2">
      <c r="B133" s="22" t="s">
        <v>202</v>
      </c>
      <c r="C133" s="23" t="s">
        <v>475</v>
      </c>
      <c r="D133" s="2">
        <v>500</v>
      </c>
      <c r="E133" s="2">
        <v>500</v>
      </c>
    </row>
    <row r="134" spans="2:6" x14ac:dyDescent="0.2">
      <c r="B134" s="22" t="s">
        <v>205</v>
      </c>
      <c r="C134" s="23" t="s">
        <v>476</v>
      </c>
      <c r="D134" s="2">
        <v>4000</v>
      </c>
      <c r="E134" s="2">
        <v>8000</v>
      </c>
    </row>
    <row r="135" spans="2:6" x14ac:dyDescent="0.2">
      <c r="B135" s="22" t="s">
        <v>231</v>
      </c>
      <c r="C135" s="23" t="s">
        <v>230</v>
      </c>
      <c r="D135" s="2">
        <f>22790+302.4+2192.4</f>
        <v>25284.800000000003</v>
      </c>
      <c r="E135" s="2">
        <f>22790+302.4+2192.4</f>
        <v>25284.800000000003</v>
      </c>
    </row>
    <row r="136" spans="2:6" x14ac:dyDescent="0.2">
      <c r="B136" s="22" t="s">
        <v>262</v>
      </c>
      <c r="C136" s="23" t="s">
        <v>226</v>
      </c>
      <c r="D136" s="2">
        <f>6200+1000</f>
        <v>7200</v>
      </c>
      <c r="E136" s="2">
        <f>6200+1000</f>
        <v>7200</v>
      </c>
    </row>
    <row r="137" spans="2:6" x14ac:dyDescent="0.2">
      <c r="B137" s="22" t="s">
        <v>263</v>
      </c>
      <c r="C137" s="23" t="s">
        <v>108</v>
      </c>
      <c r="D137" s="2">
        <f>1000+120</f>
        <v>1120</v>
      </c>
      <c r="E137" s="2">
        <f>1000+120</f>
        <v>1120</v>
      </c>
    </row>
    <row r="138" spans="2:6" x14ac:dyDescent="0.2">
      <c r="B138" s="22" t="s">
        <v>264</v>
      </c>
      <c r="C138" s="23" t="s">
        <v>110</v>
      </c>
      <c r="D138" s="2">
        <f>60000+5134.79</f>
        <v>65134.79</v>
      </c>
      <c r="E138" s="2">
        <v>73500</v>
      </c>
    </row>
    <row r="139" spans="2:6" x14ac:dyDescent="0.2">
      <c r="B139" s="22" t="s">
        <v>422</v>
      </c>
      <c r="C139" s="38" t="s">
        <v>477</v>
      </c>
      <c r="D139" s="2">
        <v>1500</v>
      </c>
      <c r="E139" s="2">
        <v>1500</v>
      </c>
    </row>
    <row r="140" spans="2:6" ht="25.5" x14ac:dyDescent="0.2">
      <c r="B140" s="3" t="s">
        <v>113</v>
      </c>
      <c r="C140" s="4"/>
      <c r="D140" s="3">
        <f>D141</f>
        <v>92000</v>
      </c>
      <c r="E140" s="3">
        <f>E141</f>
        <v>98600</v>
      </c>
      <c r="F140" s="15">
        <f>D140-E140</f>
        <v>-6600</v>
      </c>
    </row>
    <row r="141" spans="2:6" x14ac:dyDescent="0.2">
      <c r="C141" s="14" t="s">
        <v>114</v>
      </c>
      <c r="D141" s="4">
        <f>SUM(D142:D148)</f>
        <v>92000</v>
      </c>
      <c r="E141" s="4">
        <f>SUM(E142:E148)</f>
        <v>98600</v>
      </c>
      <c r="F141" s="50">
        <f>D140/E140-1</f>
        <v>-6.6937119675456347E-2</v>
      </c>
    </row>
    <row r="142" spans="2:6" x14ac:dyDescent="0.2">
      <c r="B142" s="22" t="s">
        <v>115</v>
      </c>
      <c r="C142" s="23" t="s">
        <v>232</v>
      </c>
      <c r="D142" s="2">
        <v>55000</v>
      </c>
      <c r="E142" s="2">
        <v>58000</v>
      </c>
    </row>
    <row r="143" spans="2:6" x14ac:dyDescent="0.2">
      <c r="B143" s="22" t="s">
        <v>116</v>
      </c>
      <c r="C143" s="23" t="s">
        <v>233</v>
      </c>
      <c r="D143" s="2">
        <v>2000</v>
      </c>
      <c r="E143" s="2">
        <v>2000</v>
      </c>
    </row>
    <row r="144" spans="2:6" x14ac:dyDescent="0.2">
      <c r="B144" s="22" t="s">
        <v>117</v>
      </c>
      <c r="C144" s="38" t="s">
        <v>444</v>
      </c>
      <c r="D144" s="2">
        <v>1500</v>
      </c>
      <c r="E144" s="2">
        <v>1500</v>
      </c>
    </row>
    <row r="145" spans="2:9" x14ac:dyDescent="0.2">
      <c r="B145" s="22" t="s">
        <v>118</v>
      </c>
      <c r="C145" s="23" t="s">
        <v>234</v>
      </c>
      <c r="D145" s="2">
        <v>22000</v>
      </c>
      <c r="E145" s="2">
        <v>23100</v>
      </c>
    </row>
    <row r="146" spans="2:9" x14ac:dyDescent="0.2">
      <c r="B146" s="22" t="s">
        <v>119</v>
      </c>
      <c r="C146" s="38" t="s">
        <v>204</v>
      </c>
      <c r="D146" s="2">
        <v>10000</v>
      </c>
      <c r="E146" s="2">
        <v>14000</v>
      </c>
    </row>
    <row r="147" spans="2:9" x14ac:dyDescent="0.2">
      <c r="B147" s="22" t="s">
        <v>445</v>
      </c>
      <c r="C147" s="38" t="s">
        <v>279</v>
      </c>
      <c r="D147" s="2">
        <v>0</v>
      </c>
      <c r="E147" s="2">
        <v>0</v>
      </c>
    </row>
    <row r="148" spans="2:9" x14ac:dyDescent="0.2">
      <c r="B148" s="22" t="s">
        <v>470</v>
      </c>
      <c r="C148" s="38" t="s">
        <v>471</v>
      </c>
      <c r="D148" s="2">
        <v>1500</v>
      </c>
      <c r="E148" s="2">
        <v>0</v>
      </c>
    </row>
    <row r="149" spans="2:9" x14ac:dyDescent="0.2">
      <c r="B149" s="3" t="s">
        <v>120</v>
      </c>
      <c r="C149" s="4"/>
      <c r="D149" s="3">
        <f>D150+D166+D175+D177+D179</f>
        <v>866126.2300000001</v>
      </c>
      <c r="E149" s="3">
        <f>E150+E166+E175+E177+E179</f>
        <v>906350.82</v>
      </c>
      <c r="F149" s="15">
        <f>D149-E149</f>
        <v>-40224.589999999851</v>
      </c>
    </row>
    <row r="150" spans="2:9" x14ac:dyDescent="0.2">
      <c r="C150" s="14" t="s">
        <v>121</v>
      </c>
      <c r="D150" s="4">
        <f>SUM(D151:D165)</f>
        <v>676776.24000000011</v>
      </c>
      <c r="E150" s="4">
        <f>SUM(E151:E165)</f>
        <v>687769.04999999993</v>
      </c>
      <c r="F150" s="50">
        <f>D149/E149-1</f>
        <v>-4.4380817132156247E-2</v>
      </c>
    </row>
    <row r="151" spans="2:9" x14ac:dyDescent="0.2">
      <c r="B151" s="22" t="s">
        <v>122</v>
      </c>
      <c r="C151" s="23" t="s">
        <v>423</v>
      </c>
      <c r="D151" s="2">
        <v>96148.08</v>
      </c>
      <c r="E151" s="2">
        <v>96148.08</v>
      </c>
    </row>
    <row r="152" spans="2:9" x14ac:dyDescent="0.2">
      <c r="B152" s="22" t="s">
        <v>123</v>
      </c>
      <c r="C152" s="23" t="s">
        <v>235</v>
      </c>
      <c r="D152" s="2">
        <v>414624.65</v>
      </c>
      <c r="E152" s="2">
        <v>357321.25</v>
      </c>
    </row>
    <row r="153" spans="2:9" ht="25.5" x14ac:dyDescent="0.2">
      <c r="B153" s="22" t="s">
        <v>124</v>
      </c>
      <c r="C153" s="38" t="s">
        <v>125</v>
      </c>
      <c r="D153" s="2">
        <v>47930.82</v>
      </c>
      <c r="E153" s="2">
        <v>46131.040000000001</v>
      </c>
    </row>
    <row r="154" spans="2:9" ht="25.5" x14ac:dyDescent="0.2">
      <c r="B154" s="22" t="s">
        <v>424</v>
      </c>
      <c r="C154" s="23" t="s">
        <v>447</v>
      </c>
      <c r="D154" s="2">
        <v>0</v>
      </c>
      <c r="E154" s="2">
        <v>40897.550000000003</v>
      </c>
    </row>
    <row r="155" spans="2:9" x14ac:dyDescent="0.2">
      <c r="B155" s="22" t="s">
        <v>126</v>
      </c>
      <c r="C155" s="23" t="s">
        <v>236</v>
      </c>
      <c r="D155" s="2">
        <v>50042.14</v>
      </c>
      <c r="E155" s="2">
        <v>52348.09</v>
      </c>
    </row>
    <row r="156" spans="2:9" x14ac:dyDescent="0.2">
      <c r="B156" s="22" t="s">
        <v>127</v>
      </c>
      <c r="C156" s="38" t="s">
        <v>282</v>
      </c>
      <c r="D156" s="2">
        <v>6781.81</v>
      </c>
      <c r="E156" s="2">
        <v>7334.15</v>
      </c>
      <c r="F156" s="12"/>
    </row>
    <row r="157" spans="2:9" x14ac:dyDescent="0.2">
      <c r="B157" s="22" t="s">
        <v>128</v>
      </c>
      <c r="C157" s="23" t="s">
        <v>449</v>
      </c>
      <c r="D157" s="2">
        <v>0</v>
      </c>
      <c r="E157" s="2">
        <v>903.67</v>
      </c>
      <c r="F157" s="12"/>
    </row>
    <row r="158" spans="2:9" x14ac:dyDescent="0.2">
      <c r="B158" s="22" t="s">
        <v>129</v>
      </c>
      <c r="C158" s="23" t="s">
        <v>425</v>
      </c>
      <c r="D158" s="2">
        <v>12278.11</v>
      </c>
      <c r="E158" s="2">
        <v>12278.11</v>
      </c>
      <c r="F158" s="12"/>
    </row>
    <row r="159" spans="2:9" x14ac:dyDescent="0.2">
      <c r="B159" s="22" t="s">
        <v>130</v>
      </c>
      <c r="C159" s="23" t="s">
        <v>237</v>
      </c>
      <c r="D159" s="2">
        <v>39066.839999999997</v>
      </c>
      <c r="E159" s="2">
        <v>55464.2</v>
      </c>
      <c r="I159" s="11"/>
    </row>
    <row r="160" spans="2:9" x14ac:dyDescent="0.2">
      <c r="B160" s="22" t="s">
        <v>131</v>
      </c>
      <c r="C160" s="38" t="s">
        <v>283</v>
      </c>
      <c r="D160" s="2">
        <v>4647.62</v>
      </c>
      <c r="E160" s="2">
        <v>8955.82</v>
      </c>
      <c r="F160" s="12"/>
    </row>
    <row r="161" spans="2:9" ht="25.5" x14ac:dyDescent="0.2">
      <c r="B161" s="22" t="s">
        <v>281</v>
      </c>
      <c r="C161" s="23" t="s">
        <v>451</v>
      </c>
      <c r="D161" s="2">
        <v>0</v>
      </c>
      <c r="E161" s="2">
        <v>4730.88</v>
      </c>
      <c r="F161" s="12"/>
    </row>
    <row r="162" spans="2:9" x14ac:dyDescent="0.2">
      <c r="B162" s="22" t="s">
        <v>446</v>
      </c>
      <c r="C162" s="23" t="s">
        <v>238</v>
      </c>
      <c r="D162" s="2">
        <v>4680.17</v>
      </c>
      <c r="E162" s="2">
        <v>4840.9799999999996</v>
      </c>
    </row>
    <row r="163" spans="2:9" x14ac:dyDescent="0.2">
      <c r="B163" s="22" t="s">
        <v>448</v>
      </c>
      <c r="C163" s="38" t="s">
        <v>284</v>
      </c>
      <c r="D163" s="2">
        <v>576</v>
      </c>
      <c r="E163" s="2">
        <v>78.62</v>
      </c>
      <c r="F163" s="12"/>
    </row>
    <row r="164" spans="2:9" x14ac:dyDescent="0.2">
      <c r="B164" s="22" t="s">
        <v>450</v>
      </c>
      <c r="C164" s="23" t="s">
        <v>274</v>
      </c>
      <c r="D164" s="2">
        <v>0</v>
      </c>
      <c r="E164" s="2">
        <v>0</v>
      </c>
      <c r="F164" s="12"/>
    </row>
    <row r="165" spans="2:9" x14ac:dyDescent="0.2">
      <c r="B165" s="22" t="s">
        <v>463</v>
      </c>
      <c r="C165" s="23" t="s">
        <v>464</v>
      </c>
      <c r="D165" s="2">
        <v>0</v>
      </c>
      <c r="E165" s="2">
        <v>336.61</v>
      </c>
      <c r="F165" s="12"/>
    </row>
    <row r="166" spans="2:9" x14ac:dyDescent="0.2">
      <c r="C166" s="14" t="s">
        <v>132</v>
      </c>
      <c r="D166" s="4">
        <f>SUM(D167:D174)</f>
        <v>188349.99</v>
      </c>
      <c r="E166" s="4">
        <f>SUM(E167:E174)</f>
        <v>195087.22</v>
      </c>
    </row>
    <row r="167" spans="2:9" x14ac:dyDescent="0.2">
      <c r="B167" s="22" t="s">
        <v>133</v>
      </c>
      <c r="C167" s="23" t="s">
        <v>426</v>
      </c>
      <c r="D167" s="2">
        <v>28574.5</v>
      </c>
      <c r="E167" s="2">
        <v>30476.69</v>
      </c>
    </row>
    <row r="168" spans="2:9" x14ac:dyDescent="0.2">
      <c r="B168" s="22" t="s">
        <v>134</v>
      </c>
      <c r="C168" s="23" t="s">
        <v>239</v>
      </c>
      <c r="D168" s="2">
        <v>133461.76999999999</v>
      </c>
      <c r="E168" s="2">
        <v>128832.27</v>
      </c>
    </row>
    <row r="169" spans="2:9" ht="30" customHeight="1" x14ac:dyDescent="0.2">
      <c r="B169" s="22" t="s">
        <v>135</v>
      </c>
      <c r="C169" s="38" t="s">
        <v>136</v>
      </c>
      <c r="D169" s="2">
        <v>15791.25</v>
      </c>
      <c r="E169" s="2">
        <v>15281.26</v>
      </c>
    </row>
    <row r="170" spans="2:9" ht="30" customHeight="1" x14ac:dyDescent="0.2">
      <c r="B170" s="22" t="s">
        <v>355</v>
      </c>
      <c r="C170" s="23" t="s">
        <v>453</v>
      </c>
      <c r="D170" s="2">
        <v>0</v>
      </c>
      <c r="E170" s="2">
        <v>13099.93</v>
      </c>
    </row>
    <row r="171" spans="2:9" ht="15" customHeight="1" x14ac:dyDescent="0.2">
      <c r="B171" s="22" t="s">
        <v>452</v>
      </c>
      <c r="C171" s="23" t="s">
        <v>288</v>
      </c>
      <c r="D171" s="2">
        <v>0</v>
      </c>
      <c r="E171" s="2">
        <v>0</v>
      </c>
      <c r="I171" s="11"/>
    </row>
    <row r="172" spans="2:9" ht="15" customHeight="1" x14ac:dyDescent="0.2">
      <c r="B172" s="22" t="s">
        <v>137</v>
      </c>
      <c r="C172" s="23" t="s">
        <v>240</v>
      </c>
      <c r="D172" s="2">
        <f>9039.24+1483.23</f>
        <v>10522.47</v>
      </c>
      <c r="E172" s="2">
        <v>5913.84</v>
      </c>
      <c r="I172" s="11"/>
    </row>
    <row r="173" spans="2:9" x14ac:dyDescent="0.2">
      <c r="B173" s="22" t="s">
        <v>454</v>
      </c>
      <c r="C173" s="38" t="s">
        <v>455</v>
      </c>
      <c r="D173" s="2">
        <v>0</v>
      </c>
      <c r="E173" s="2">
        <v>1483.23</v>
      </c>
    </row>
    <row r="174" spans="2:9" x14ac:dyDescent="0.2">
      <c r="B174" s="22" t="s">
        <v>472</v>
      </c>
      <c r="C174" s="38" t="s">
        <v>473</v>
      </c>
      <c r="D174" s="2">
        <v>0</v>
      </c>
      <c r="E174" s="2">
        <v>0</v>
      </c>
    </row>
    <row r="175" spans="2:9" x14ac:dyDescent="0.2">
      <c r="C175" s="14" t="s">
        <v>138</v>
      </c>
      <c r="D175" s="4">
        <f>D176</f>
        <v>0</v>
      </c>
      <c r="E175" s="4">
        <f>E176</f>
        <v>0</v>
      </c>
    </row>
    <row r="176" spans="2:9" x14ac:dyDescent="0.2">
      <c r="B176" s="22" t="s">
        <v>139</v>
      </c>
      <c r="C176" s="23" t="s">
        <v>241</v>
      </c>
      <c r="D176" s="2">
        <v>0</v>
      </c>
      <c r="E176" s="2">
        <v>0</v>
      </c>
    </row>
    <row r="177" spans="2:9" x14ac:dyDescent="0.2">
      <c r="C177" s="14" t="s">
        <v>140</v>
      </c>
      <c r="D177" s="4">
        <f>D178</f>
        <v>0</v>
      </c>
      <c r="E177" s="4">
        <f>E178</f>
        <v>0</v>
      </c>
    </row>
    <row r="178" spans="2:9" x14ac:dyDescent="0.2">
      <c r="B178" s="22" t="s">
        <v>141</v>
      </c>
      <c r="C178" s="23" t="s">
        <v>242</v>
      </c>
      <c r="D178" s="2">
        <v>0</v>
      </c>
      <c r="E178" s="2">
        <v>0</v>
      </c>
    </row>
    <row r="179" spans="2:9" x14ac:dyDescent="0.2">
      <c r="C179" s="14" t="s">
        <v>142</v>
      </c>
      <c r="D179" s="4">
        <f>SUM(D180:D182)</f>
        <v>1000</v>
      </c>
      <c r="E179" s="4">
        <f>SUM(E180:E182)</f>
        <v>23494.55</v>
      </c>
    </row>
    <row r="180" spans="2:9" x14ac:dyDescent="0.2">
      <c r="B180" s="22" t="s">
        <v>143</v>
      </c>
      <c r="C180" s="23" t="s">
        <v>144</v>
      </c>
      <c r="D180" s="2">
        <v>0</v>
      </c>
      <c r="E180" s="2">
        <v>0</v>
      </c>
    </row>
    <row r="181" spans="2:9" x14ac:dyDescent="0.2">
      <c r="B181" s="22" t="s">
        <v>145</v>
      </c>
      <c r="C181" s="23" t="s">
        <v>392</v>
      </c>
      <c r="D181" s="2">
        <v>0</v>
      </c>
      <c r="E181" s="2">
        <v>23494.55</v>
      </c>
      <c r="I181" s="11"/>
    </row>
    <row r="182" spans="2:9" ht="15.75" x14ac:dyDescent="0.2">
      <c r="B182" s="22" t="s">
        <v>427</v>
      </c>
      <c r="C182" s="23" t="s">
        <v>428</v>
      </c>
      <c r="D182" s="2">
        <v>1000</v>
      </c>
      <c r="E182" s="2">
        <v>0</v>
      </c>
      <c r="I182" s="52"/>
    </row>
    <row r="183" spans="2:9" ht="25.5" x14ac:dyDescent="0.2">
      <c r="B183" s="3" t="s">
        <v>146</v>
      </c>
      <c r="C183" s="4"/>
      <c r="D183" s="3">
        <f>D184+D191+D206+D208</f>
        <v>80724.199999999983</v>
      </c>
      <c r="E183" s="3">
        <f>E184+E191+E206+E208</f>
        <v>82680.84</v>
      </c>
      <c r="F183" s="15">
        <f>D183-E183</f>
        <v>-1956.640000000014</v>
      </c>
    </row>
    <row r="184" spans="2:9" x14ac:dyDescent="0.2">
      <c r="B184" s="11"/>
      <c r="C184" s="14" t="s">
        <v>358</v>
      </c>
      <c r="D184" s="4">
        <f>SUM(D185:D190)</f>
        <v>10272.86</v>
      </c>
      <c r="E184" s="4">
        <f>SUM(E185:E190)</f>
        <v>10680.86</v>
      </c>
      <c r="F184" s="50">
        <f>D183/E183-1</f>
        <v>-2.3664974859955668E-2</v>
      </c>
    </row>
    <row r="185" spans="2:9" x14ac:dyDescent="0.2">
      <c r="B185" s="22" t="s">
        <v>147</v>
      </c>
      <c r="C185" s="2" t="s">
        <v>357</v>
      </c>
      <c r="D185" s="2">
        <v>0</v>
      </c>
      <c r="E185" s="2">
        <v>0</v>
      </c>
      <c r="F185" s="12"/>
    </row>
    <row r="186" spans="2:9" x14ac:dyDescent="0.2">
      <c r="B186" s="22" t="s">
        <v>148</v>
      </c>
      <c r="C186" s="2" t="s">
        <v>356</v>
      </c>
      <c r="D186" s="2">
        <v>0</v>
      </c>
      <c r="E186" s="2">
        <v>0</v>
      </c>
    </row>
    <row r="187" spans="2:9" ht="25.5" x14ac:dyDescent="0.2">
      <c r="B187" s="22" t="s">
        <v>149</v>
      </c>
      <c r="C187" s="2" t="s">
        <v>272</v>
      </c>
      <c r="D187" s="2">
        <v>0</v>
      </c>
      <c r="E187" s="2">
        <v>0</v>
      </c>
    </row>
    <row r="188" spans="2:9" x14ac:dyDescent="0.2">
      <c r="B188" s="22" t="s">
        <v>150</v>
      </c>
      <c r="C188" s="2" t="s">
        <v>271</v>
      </c>
      <c r="D188" s="2">
        <v>1449.16</v>
      </c>
      <c r="E188" s="2">
        <v>1857.16</v>
      </c>
    </row>
    <row r="189" spans="2:9" x14ac:dyDescent="0.2">
      <c r="B189" s="22" t="s">
        <v>151</v>
      </c>
      <c r="C189" s="2" t="s">
        <v>273</v>
      </c>
      <c r="D189" s="2">
        <v>8823.7000000000007</v>
      </c>
      <c r="E189" s="2">
        <v>8823.7000000000007</v>
      </c>
    </row>
    <row r="190" spans="2:9" ht="25.5" x14ac:dyDescent="0.2">
      <c r="B190" s="22" t="s">
        <v>152</v>
      </c>
      <c r="C190" s="11" t="s">
        <v>153</v>
      </c>
      <c r="D190" s="2">
        <v>0</v>
      </c>
      <c r="E190" s="2">
        <v>0</v>
      </c>
    </row>
    <row r="191" spans="2:9" x14ac:dyDescent="0.2">
      <c r="B191" s="11"/>
      <c r="C191" s="14" t="s">
        <v>154</v>
      </c>
      <c r="D191" s="4">
        <f>SUM(D192:D205)</f>
        <v>70451.339999999982</v>
      </c>
      <c r="E191" s="4">
        <f>SUM(E192:E205)</f>
        <v>71999.98</v>
      </c>
    </row>
    <row r="192" spans="2:9" x14ac:dyDescent="0.2">
      <c r="B192" s="22" t="s">
        <v>155</v>
      </c>
      <c r="C192" s="2" t="s">
        <v>208</v>
      </c>
      <c r="D192" s="2">
        <v>23991.1</v>
      </c>
      <c r="E192" s="2">
        <v>24016.76</v>
      </c>
    </row>
    <row r="193" spans="2:5" x14ac:dyDescent="0.2">
      <c r="B193" s="22" t="s">
        <v>156</v>
      </c>
      <c r="C193" s="11" t="s">
        <v>403</v>
      </c>
      <c r="D193" s="2">
        <v>16905.16</v>
      </c>
      <c r="E193" s="2">
        <v>13355.16</v>
      </c>
    </row>
    <row r="194" spans="2:5" x14ac:dyDescent="0.2">
      <c r="B194" s="22" t="s">
        <v>157</v>
      </c>
      <c r="C194" s="2" t="s">
        <v>243</v>
      </c>
      <c r="D194" s="2">
        <v>6421.28</v>
      </c>
      <c r="E194" s="2">
        <v>6548.83</v>
      </c>
    </row>
    <row r="195" spans="2:5" x14ac:dyDescent="0.2">
      <c r="B195" s="22" t="s">
        <v>158</v>
      </c>
      <c r="C195" s="11" t="s">
        <v>285</v>
      </c>
      <c r="D195" s="2">
        <v>2554</v>
      </c>
      <c r="E195" s="2">
        <v>1724.17</v>
      </c>
    </row>
    <row r="196" spans="2:5" x14ac:dyDescent="0.2">
      <c r="B196" s="22" t="s">
        <v>159</v>
      </c>
      <c r="C196" s="2" t="s">
        <v>244</v>
      </c>
      <c r="D196" s="2">
        <v>7058.75</v>
      </c>
      <c r="E196" s="2">
        <v>9132.19</v>
      </c>
    </row>
    <row r="197" spans="2:5" x14ac:dyDescent="0.2">
      <c r="B197" s="22" t="s">
        <v>160</v>
      </c>
      <c r="C197" s="11" t="s">
        <v>329</v>
      </c>
      <c r="D197" s="2">
        <v>4710.41</v>
      </c>
      <c r="E197" s="2">
        <v>4710.41</v>
      </c>
    </row>
    <row r="198" spans="2:5" x14ac:dyDescent="0.2">
      <c r="B198" s="22" t="s">
        <v>209</v>
      </c>
      <c r="C198" s="2" t="s">
        <v>245</v>
      </c>
      <c r="D198" s="2">
        <v>0</v>
      </c>
      <c r="E198" s="2">
        <v>2013</v>
      </c>
    </row>
    <row r="199" spans="2:5" ht="25.5" x14ac:dyDescent="0.2">
      <c r="B199" s="22" t="s">
        <v>210</v>
      </c>
      <c r="C199" s="11" t="s">
        <v>246</v>
      </c>
      <c r="D199" s="2">
        <v>0</v>
      </c>
      <c r="E199" s="2">
        <v>0</v>
      </c>
    </row>
    <row r="200" spans="2:5" x14ac:dyDescent="0.2">
      <c r="B200" s="22" t="s">
        <v>248</v>
      </c>
      <c r="C200" s="2" t="s">
        <v>247</v>
      </c>
      <c r="D200" s="2">
        <v>1353.52</v>
      </c>
      <c r="E200" s="2">
        <v>2535.08</v>
      </c>
    </row>
    <row r="201" spans="2:5" x14ac:dyDescent="0.2">
      <c r="B201" s="22" t="s">
        <v>251</v>
      </c>
      <c r="C201" s="11" t="s">
        <v>249</v>
      </c>
      <c r="D201" s="2">
        <v>837.97</v>
      </c>
      <c r="E201" s="2">
        <v>837.97</v>
      </c>
    </row>
    <row r="202" spans="2:5" x14ac:dyDescent="0.2">
      <c r="B202" s="22" t="s">
        <v>252</v>
      </c>
      <c r="C202" s="2" t="s">
        <v>250</v>
      </c>
      <c r="D202" s="2">
        <v>0</v>
      </c>
      <c r="E202" s="2">
        <v>0</v>
      </c>
    </row>
    <row r="203" spans="2:5" x14ac:dyDescent="0.2">
      <c r="B203" s="22" t="s">
        <v>253</v>
      </c>
      <c r="C203" s="2" t="s">
        <v>429</v>
      </c>
      <c r="D203" s="2">
        <v>5830.44</v>
      </c>
      <c r="E203" s="2">
        <v>6031.03</v>
      </c>
    </row>
    <row r="204" spans="2:5" x14ac:dyDescent="0.2">
      <c r="B204" s="22" t="s">
        <v>395</v>
      </c>
      <c r="C204" s="11" t="s">
        <v>430</v>
      </c>
      <c r="D204" s="2">
        <v>219.12</v>
      </c>
      <c r="E204" s="2">
        <v>525.79</v>
      </c>
    </row>
    <row r="205" spans="2:5" ht="25.5" x14ac:dyDescent="0.2">
      <c r="B205" s="22" t="s">
        <v>402</v>
      </c>
      <c r="C205" s="11" t="s">
        <v>431</v>
      </c>
      <c r="D205" s="2">
        <v>569.59</v>
      </c>
      <c r="E205" s="2">
        <v>569.59</v>
      </c>
    </row>
    <row r="206" spans="2:5" x14ac:dyDescent="0.2">
      <c r="C206" s="14" t="s">
        <v>161</v>
      </c>
      <c r="D206" s="4">
        <f>D207</f>
        <v>0</v>
      </c>
      <c r="E206" s="4">
        <f>E207</f>
        <v>0</v>
      </c>
    </row>
    <row r="207" spans="2:5" x14ac:dyDescent="0.2">
      <c r="B207" s="22" t="s">
        <v>162</v>
      </c>
      <c r="C207" s="23" t="s">
        <v>163</v>
      </c>
      <c r="D207" s="2">
        <v>0</v>
      </c>
      <c r="E207" s="2">
        <v>0</v>
      </c>
    </row>
    <row r="208" spans="2:5" ht="25.5" x14ac:dyDescent="0.2">
      <c r="C208" s="14" t="s">
        <v>165</v>
      </c>
      <c r="D208" s="4">
        <f>D209</f>
        <v>0</v>
      </c>
      <c r="E208" s="4">
        <f>E209</f>
        <v>0</v>
      </c>
    </row>
    <row r="209" spans="2:6" ht="25.5" x14ac:dyDescent="0.2">
      <c r="B209" s="22" t="s">
        <v>166</v>
      </c>
      <c r="C209" s="23" t="s">
        <v>164</v>
      </c>
      <c r="D209" s="2">
        <v>0</v>
      </c>
      <c r="E209" s="2">
        <v>0</v>
      </c>
    </row>
    <row r="210" spans="2:6" ht="25.5" customHeight="1" x14ac:dyDescent="0.2">
      <c r="B210" s="62" t="s">
        <v>167</v>
      </c>
      <c r="C210" s="63"/>
      <c r="D210" s="3">
        <f>D211+D214+D217+D220</f>
        <v>0</v>
      </c>
      <c r="E210" s="3">
        <f>E211+E214+E217+E220</f>
        <v>3000</v>
      </c>
      <c r="F210" s="15">
        <f>D210-E210</f>
        <v>-3000</v>
      </c>
    </row>
    <row r="211" spans="2:6" x14ac:dyDescent="0.2">
      <c r="B211" s="11"/>
      <c r="C211" s="14" t="s">
        <v>168</v>
      </c>
      <c r="D211" s="4">
        <f>SUM(D212:D213)</f>
        <v>0</v>
      </c>
      <c r="E211" s="4">
        <f>SUM(E212:E213)</f>
        <v>0</v>
      </c>
      <c r="F211" s="12"/>
    </row>
    <row r="212" spans="2:6" x14ac:dyDescent="0.2">
      <c r="B212" s="22" t="s">
        <v>169</v>
      </c>
      <c r="C212" s="23" t="s">
        <v>170</v>
      </c>
      <c r="D212" s="2">
        <v>0</v>
      </c>
      <c r="E212" s="2">
        <v>0</v>
      </c>
    </row>
    <row r="213" spans="2:6" x14ac:dyDescent="0.2">
      <c r="B213" s="22" t="s">
        <v>171</v>
      </c>
      <c r="C213" s="23" t="s">
        <v>172</v>
      </c>
      <c r="D213" s="2">
        <v>0</v>
      </c>
      <c r="E213" s="2">
        <v>0</v>
      </c>
    </row>
    <row r="214" spans="2:6" ht="25.5" x14ac:dyDescent="0.2">
      <c r="C214" s="14" t="s">
        <v>185</v>
      </c>
      <c r="D214" s="4">
        <f>SUM(D215:D216)</f>
        <v>0</v>
      </c>
      <c r="E214" s="4">
        <f>SUM(E215:E216)</f>
        <v>0</v>
      </c>
    </row>
    <row r="215" spans="2:6" x14ac:dyDescent="0.2">
      <c r="B215" s="22" t="s">
        <v>173</v>
      </c>
      <c r="C215" s="23" t="s">
        <v>174</v>
      </c>
      <c r="D215" s="2">
        <v>0</v>
      </c>
      <c r="E215" s="2">
        <v>0</v>
      </c>
    </row>
    <row r="216" spans="2:6" x14ac:dyDescent="0.2">
      <c r="B216" s="22" t="s">
        <v>175</v>
      </c>
      <c r="C216" s="23" t="s">
        <v>176</v>
      </c>
      <c r="D216" s="2">
        <v>0</v>
      </c>
      <c r="E216" s="2">
        <v>0</v>
      </c>
    </row>
    <row r="217" spans="2:6" ht="25.5" x14ac:dyDescent="0.2">
      <c r="C217" s="14" t="s">
        <v>186</v>
      </c>
      <c r="D217" s="4">
        <f>SUM(D218:D219)</f>
        <v>0</v>
      </c>
      <c r="E217" s="4">
        <f>SUM(E218:E219)</f>
        <v>0</v>
      </c>
    </row>
    <row r="218" spans="2:6" x14ac:dyDescent="0.2">
      <c r="B218" s="22" t="s">
        <v>177</v>
      </c>
      <c r="C218" s="23" t="s">
        <v>178</v>
      </c>
      <c r="D218" s="2">
        <v>0</v>
      </c>
      <c r="E218" s="2">
        <v>0</v>
      </c>
    </row>
    <row r="219" spans="2:6" x14ac:dyDescent="0.2">
      <c r="B219" s="22" t="s">
        <v>179</v>
      </c>
      <c r="C219" s="23" t="s">
        <v>180</v>
      </c>
      <c r="D219" s="2">
        <v>0</v>
      </c>
      <c r="E219" s="2">
        <v>0</v>
      </c>
    </row>
    <row r="220" spans="2:6" x14ac:dyDescent="0.2">
      <c r="C220" s="14" t="s">
        <v>187</v>
      </c>
      <c r="D220" s="4">
        <f>SUM(D221:D222)</f>
        <v>0</v>
      </c>
      <c r="E220" s="4">
        <f>SUM(E221:E222)</f>
        <v>3000</v>
      </c>
    </row>
    <row r="221" spans="2:6" x14ac:dyDescent="0.2">
      <c r="B221" s="22" t="s">
        <v>181</v>
      </c>
      <c r="C221" s="23" t="s">
        <v>182</v>
      </c>
      <c r="D221" s="2">
        <v>8407.2800000000007</v>
      </c>
      <c r="E221" s="2">
        <v>11407.28</v>
      </c>
    </row>
    <row r="222" spans="2:6" x14ac:dyDescent="0.2">
      <c r="B222" s="22" t="s">
        <v>183</v>
      </c>
      <c r="C222" s="23" t="s">
        <v>184</v>
      </c>
      <c r="D222" s="2">
        <v>-8407.2800000000007</v>
      </c>
      <c r="E222" s="2">
        <v>-8407.2800000000007</v>
      </c>
    </row>
    <row r="223" spans="2:6" ht="15" customHeight="1" x14ac:dyDescent="0.2">
      <c r="B223" s="62" t="s">
        <v>188</v>
      </c>
      <c r="C223" s="63"/>
      <c r="D223" s="3">
        <v>0</v>
      </c>
      <c r="E223" s="3">
        <v>0</v>
      </c>
      <c r="F223" s="15">
        <f>D223-E223</f>
        <v>0</v>
      </c>
    </row>
    <row r="224" spans="2:6" ht="15" customHeight="1" x14ac:dyDescent="0.2">
      <c r="B224" s="62" t="s">
        <v>189</v>
      </c>
      <c r="C224" s="63"/>
      <c r="D224" s="3">
        <v>0</v>
      </c>
      <c r="E224" s="3">
        <v>0</v>
      </c>
      <c r="F224" s="15">
        <f>D224-E224</f>
        <v>0</v>
      </c>
    </row>
    <row r="225" spans="2:6" ht="15" customHeight="1" x14ac:dyDescent="0.2">
      <c r="B225" s="62" t="s">
        <v>190</v>
      </c>
      <c r="C225" s="63"/>
      <c r="D225" s="3">
        <f>D226+D228+D229</f>
        <v>93000</v>
      </c>
      <c r="E225" s="3">
        <f>E226+E228+E229</f>
        <v>80334.5</v>
      </c>
      <c r="F225" s="15">
        <f>D225-E225</f>
        <v>12665.5</v>
      </c>
    </row>
    <row r="226" spans="2:6" ht="15" customHeight="1" x14ac:dyDescent="0.2">
      <c r="B226" s="39"/>
      <c r="C226" s="14" t="s">
        <v>330</v>
      </c>
      <c r="D226" s="4">
        <f t="shared" ref="D226:E226" si="1">D227</f>
        <v>1000</v>
      </c>
      <c r="E226" s="4">
        <f t="shared" si="1"/>
        <v>1000</v>
      </c>
      <c r="F226" s="50">
        <f>D225/E225-1</f>
        <v>0.15765953606482896</v>
      </c>
    </row>
    <row r="227" spans="2:6" ht="15" customHeight="1" x14ac:dyDescent="0.2">
      <c r="B227" s="22" t="s">
        <v>396</v>
      </c>
      <c r="C227" s="40" t="s">
        <v>397</v>
      </c>
      <c r="D227" s="2">
        <v>1000</v>
      </c>
      <c r="E227" s="2">
        <v>1000</v>
      </c>
      <c r="F227" s="12"/>
    </row>
    <row r="228" spans="2:6" ht="15" customHeight="1" x14ac:dyDescent="0.2">
      <c r="B228" s="39"/>
      <c r="C228" s="14" t="s">
        <v>331</v>
      </c>
      <c r="D228" s="4">
        <v>0</v>
      </c>
      <c r="E228" s="4">
        <v>0</v>
      </c>
      <c r="F228" s="12"/>
    </row>
    <row r="229" spans="2:6" x14ac:dyDescent="0.2">
      <c r="C229" s="14" t="s">
        <v>332</v>
      </c>
      <c r="D229" s="4">
        <f>SUM(D230:D243)</f>
        <v>92000</v>
      </c>
      <c r="E229" s="4">
        <f>SUM(E230:E243)</f>
        <v>79334.5</v>
      </c>
      <c r="F229" s="12"/>
    </row>
    <row r="230" spans="2:6" x14ac:dyDescent="0.2">
      <c r="B230" s="22" t="s">
        <v>335</v>
      </c>
      <c r="C230" s="23" t="s">
        <v>192</v>
      </c>
      <c r="D230" s="2">
        <v>45000</v>
      </c>
      <c r="E230" s="2">
        <v>45000</v>
      </c>
    </row>
    <row r="231" spans="2:6" x14ac:dyDescent="0.2">
      <c r="B231" s="22" t="s">
        <v>336</v>
      </c>
      <c r="C231" s="23" t="s">
        <v>254</v>
      </c>
      <c r="D231" s="2">
        <v>1500</v>
      </c>
      <c r="E231" s="2">
        <v>1500</v>
      </c>
    </row>
    <row r="232" spans="2:6" x14ac:dyDescent="0.2">
      <c r="B232" s="22" t="s">
        <v>337</v>
      </c>
      <c r="C232" s="23" t="s">
        <v>439</v>
      </c>
      <c r="D232" s="2">
        <v>1500</v>
      </c>
      <c r="E232" s="2">
        <v>3000</v>
      </c>
    </row>
    <row r="233" spans="2:6" x14ac:dyDescent="0.2">
      <c r="B233" s="22" t="s">
        <v>432</v>
      </c>
      <c r="C233" s="23" t="s">
        <v>255</v>
      </c>
      <c r="D233" s="2">
        <v>2000</v>
      </c>
      <c r="E233" s="2">
        <v>2000</v>
      </c>
    </row>
    <row r="234" spans="2:6" x14ac:dyDescent="0.2">
      <c r="B234" s="22" t="s">
        <v>433</v>
      </c>
      <c r="C234" s="23" t="s">
        <v>259</v>
      </c>
      <c r="D234" s="2">
        <v>500</v>
      </c>
      <c r="E234" s="2">
        <v>500</v>
      </c>
    </row>
    <row r="235" spans="2:6" x14ac:dyDescent="0.2">
      <c r="B235" s="22" t="s">
        <v>435</v>
      </c>
      <c r="C235" s="23" t="s">
        <v>434</v>
      </c>
      <c r="D235" s="2">
        <v>14000</v>
      </c>
      <c r="E235" s="2">
        <v>8800</v>
      </c>
    </row>
    <row r="236" spans="2:6" x14ac:dyDescent="0.2">
      <c r="B236" s="22" t="s">
        <v>338</v>
      </c>
      <c r="C236" s="23" t="s">
        <v>260</v>
      </c>
      <c r="D236" s="2">
        <v>500</v>
      </c>
      <c r="E236" s="2">
        <v>500</v>
      </c>
    </row>
    <row r="237" spans="2:6" x14ac:dyDescent="0.2">
      <c r="B237" s="22" t="s">
        <v>339</v>
      </c>
      <c r="C237" s="23" t="s">
        <v>193</v>
      </c>
      <c r="D237" s="2">
        <v>8000</v>
      </c>
      <c r="E237" s="2">
        <v>1862</v>
      </c>
    </row>
    <row r="238" spans="2:6" x14ac:dyDescent="0.2">
      <c r="B238" s="22" t="s">
        <v>340</v>
      </c>
      <c r="C238" s="23" t="s">
        <v>207</v>
      </c>
      <c r="D238" s="2">
        <v>0</v>
      </c>
      <c r="E238" s="2">
        <v>0</v>
      </c>
    </row>
    <row r="239" spans="2:6" x14ac:dyDescent="0.2">
      <c r="B239" s="22" t="s">
        <v>341</v>
      </c>
      <c r="C239" s="23" t="s">
        <v>194</v>
      </c>
      <c r="D239" s="2">
        <v>1000</v>
      </c>
      <c r="E239" s="2">
        <v>500</v>
      </c>
    </row>
    <row r="240" spans="2:6" x14ac:dyDescent="0.2">
      <c r="B240" s="22" t="s">
        <v>342</v>
      </c>
      <c r="C240" s="23" t="s">
        <v>195</v>
      </c>
      <c r="D240" s="2">
        <v>3000</v>
      </c>
      <c r="E240" s="2">
        <v>1462.5</v>
      </c>
    </row>
    <row r="241" spans="1:6" x14ac:dyDescent="0.2">
      <c r="B241" s="22" t="s">
        <v>343</v>
      </c>
      <c r="C241" s="23" t="s">
        <v>196</v>
      </c>
      <c r="D241" s="2">
        <v>2000</v>
      </c>
      <c r="E241" s="2">
        <v>2000</v>
      </c>
    </row>
    <row r="242" spans="1:6" x14ac:dyDescent="0.2">
      <c r="B242" s="22" t="s">
        <v>436</v>
      </c>
      <c r="C242" s="23" t="s">
        <v>197</v>
      </c>
      <c r="D242" s="2">
        <v>11000</v>
      </c>
      <c r="E242" s="2">
        <v>10210</v>
      </c>
    </row>
    <row r="243" spans="1:6" x14ac:dyDescent="0.2">
      <c r="B243" s="22" t="s">
        <v>437</v>
      </c>
      <c r="C243" s="23" t="s">
        <v>191</v>
      </c>
      <c r="D243" s="2">
        <v>2000</v>
      </c>
      <c r="E243" s="2">
        <v>2000</v>
      </c>
      <c r="F243" s="12"/>
    </row>
    <row r="244" spans="1:6" ht="27" customHeight="1" x14ac:dyDescent="0.2">
      <c r="A244" s="59" t="s">
        <v>213</v>
      </c>
      <c r="B244" s="60"/>
      <c r="C244" s="61"/>
      <c r="D244" s="3">
        <f>D69+D84+D140+D149+D183+D210+D223+D224+D225</f>
        <v>2221127.8800000004</v>
      </c>
      <c r="E244" s="3">
        <f>E69+E84+E140+E149+E183+E210+E223+E224+E225</f>
        <v>2246437.5</v>
      </c>
      <c r="F244" s="15">
        <f>D244-E244</f>
        <v>-25309.619999999646</v>
      </c>
    </row>
    <row r="245" spans="1:6" x14ac:dyDescent="0.2">
      <c r="A245" s="41"/>
      <c r="B245" s="17"/>
      <c r="C245" s="17"/>
      <c r="F245" s="50">
        <f>D244/E244-1</f>
        <v>-1.1266558717969999E-2</v>
      </c>
    </row>
    <row r="246" spans="1:6" ht="26.25" customHeight="1" x14ac:dyDescent="0.2">
      <c r="A246" s="64" t="s">
        <v>214</v>
      </c>
      <c r="B246" s="65"/>
      <c r="C246" s="66"/>
      <c r="D246" s="3">
        <f>D66-D244</f>
        <v>72710.30999999959</v>
      </c>
      <c r="E246" s="3">
        <f>E66-E244</f>
        <v>65243.020000000019</v>
      </c>
      <c r="F246" s="15">
        <f>D246-E246</f>
        <v>7467.2899999995716</v>
      </c>
    </row>
    <row r="247" spans="1:6" x14ac:dyDescent="0.2">
      <c r="B247" s="22"/>
      <c r="C247" s="23"/>
      <c r="F247" s="50">
        <f>D246/E246-1</f>
        <v>0.11445346950523705</v>
      </c>
    </row>
    <row r="248" spans="1:6" ht="25.5" x14ac:dyDescent="0.2">
      <c r="A248" s="10" t="s">
        <v>198</v>
      </c>
      <c r="B248" s="22"/>
      <c r="C248" s="23"/>
    </row>
    <row r="249" spans="1:6" x14ac:dyDescent="0.2">
      <c r="B249" s="62" t="s">
        <v>359</v>
      </c>
      <c r="C249" s="63"/>
      <c r="D249" s="3">
        <v>0</v>
      </c>
      <c r="E249" s="3">
        <v>0</v>
      </c>
    </row>
    <row r="250" spans="1:6" ht="15" customHeight="1" x14ac:dyDescent="0.2">
      <c r="B250" s="62" t="s">
        <v>360</v>
      </c>
      <c r="C250" s="63"/>
      <c r="D250" s="3">
        <f>D251+D252+D253+D254+D257</f>
        <v>0</v>
      </c>
      <c r="E250" s="3">
        <f>E251+E252+E253+E254+E257</f>
        <v>20</v>
      </c>
    </row>
    <row r="251" spans="1:6" x14ac:dyDescent="0.2">
      <c r="C251" s="14" t="s">
        <v>361</v>
      </c>
      <c r="D251" s="4">
        <v>0</v>
      </c>
      <c r="E251" s="4">
        <v>0</v>
      </c>
    </row>
    <row r="252" spans="1:6" ht="25.5" x14ac:dyDescent="0.2">
      <c r="C252" s="14" t="s">
        <v>362</v>
      </c>
      <c r="D252" s="4">
        <v>0</v>
      </c>
      <c r="E252" s="4">
        <v>0</v>
      </c>
    </row>
    <row r="253" spans="1:6" ht="25.5" x14ac:dyDescent="0.2">
      <c r="C253" s="14" t="s">
        <v>363</v>
      </c>
      <c r="D253" s="4">
        <v>0</v>
      </c>
      <c r="E253" s="4">
        <v>0</v>
      </c>
    </row>
    <row r="254" spans="1:6" ht="25.5" x14ac:dyDescent="0.2">
      <c r="C254" s="14" t="s">
        <v>364</v>
      </c>
      <c r="D254" s="4">
        <f>D255</f>
        <v>0</v>
      </c>
      <c r="E254" s="4">
        <f>E255</f>
        <v>20</v>
      </c>
    </row>
    <row r="255" spans="1:6" x14ac:dyDescent="0.2">
      <c r="B255" s="22" t="s">
        <v>365</v>
      </c>
      <c r="C255" s="23" t="s">
        <v>366</v>
      </c>
      <c r="D255" s="2">
        <v>0</v>
      </c>
      <c r="E255" s="2">
        <v>20</v>
      </c>
    </row>
    <row r="256" spans="1:6" x14ac:dyDescent="0.2">
      <c r="B256" s="22" t="s">
        <v>367</v>
      </c>
      <c r="C256" s="23" t="s">
        <v>368</v>
      </c>
      <c r="D256" s="2">
        <v>0</v>
      </c>
      <c r="E256" s="2">
        <v>0</v>
      </c>
    </row>
    <row r="257" spans="1:6" x14ac:dyDescent="0.2">
      <c r="C257" s="14" t="s">
        <v>369</v>
      </c>
      <c r="D257" s="4">
        <v>0</v>
      </c>
      <c r="E257" s="4">
        <v>0</v>
      </c>
    </row>
    <row r="258" spans="1:6" x14ac:dyDescent="0.2">
      <c r="B258" s="62" t="s">
        <v>370</v>
      </c>
      <c r="C258" s="63"/>
      <c r="D258" s="3">
        <f>D259+D261</f>
        <v>500</v>
      </c>
      <c r="E258" s="3">
        <f>E259+E261</f>
        <v>500</v>
      </c>
    </row>
    <row r="259" spans="1:6" x14ac:dyDescent="0.2">
      <c r="C259" s="14" t="s">
        <v>371</v>
      </c>
      <c r="D259" s="4">
        <f>D260</f>
        <v>0</v>
      </c>
      <c r="E259" s="4">
        <f>E260</f>
        <v>0</v>
      </c>
    </row>
    <row r="260" spans="1:6" x14ac:dyDescent="0.2">
      <c r="B260" s="22" t="s">
        <v>372</v>
      </c>
      <c r="C260" s="23" t="s">
        <v>373</v>
      </c>
      <c r="D260" s="2">
        <v>0</v>
      </c>
      <c r="E260" s="2">
        <v>0</v>
      </c>
    </row>
    <row r="261" spans="1:6" x14ac:dyDescent="0.2">
      <c r="B261" s="22"/>
      <c r="C261" s="14" t="s">
        <v>374</v>
      </c>
      <c r="D261" s="4">
        <f>D262</f>
        <v>500</v>
      </c>
      <c r="E261" s="4">
        <f>E262</f>
        <v>500</v>
      </c>
    </row>
    <row r="262" spans="1:6" x14ac:dyDescent="0.2">
      <c r="A262" s="42"/>
      <c r="B262" s="22" t="s">
        <v>375</v>
      </c>
      <c r="C262" s="23" t="s">
        <v>376</v>
      </c>
      <c r="D262" s="2">
        <v>500</v>
      </c>
      <c r="E262" s="2">
        <v>500</v>
      </c>
      <c r="F262" s="12"/>
    </row>
    <row r="263" spans="1:6" ht="24.75" customHeight="1" x14ac:dyDescent="0.2">
      <c r="A263" s="59" t="s">
        <v>215</v>
      </c>
      <c r="B263" s="60"/>
      <c r="C263" s="61"/>
      <c r="D263" s="3">
        <f>D249+D250-D258</f>
        <v>-500</v>
      </c>
      <c r="E263" s="3">
        <f>E249+E250-E258</f>
        <v>-480</v>
      </c>
      <c r="F263" s="15">
        <f>-D263+E263</f>
        <v>20</v>
      </c>
    </row>
    <row r="264" spans="1:6" x14ac:dyDescent="0.2">
      <c r="B264" s="22"/>
      <c r="C264" s="23"/>
      <c r="F264" s="12"/>
    </row>
    <row r="265" spans="1:6" ht="25.5" x14ac:dyDescent="0.2">
      <c r="A265" s="43" t="s">
        <v>199</v>
      </c>
      <c r="B265" s="17"/>
    </row>
    <row r="266" spans="1:6" ht="15" customHeight="1" x14ac:dyDescent="0.2">
      <c r="B266" s="62" t="s">
        <v>377</v>
      </c>
      <c r="C266" s="63"/>
      <c r="D266" s="3">
        <v>0</v>
      </c>
      <c r="E266" s="3">
        <v>0</v>
      </c>
    </row>
    <row r="267" spans="1:6" ht="15" customHeight="1" x14ac:dyDescent="0.2">
      <c r="B267" s="62" t="s">
        <v>378</v>
      </c>
      <c r="C267" s="63"/>
      <c r="D267" s="3">
        <v>0</v>
      </c>
      <c r="E267" s="3">
        <v>0</v>
      </c>
    </row>
    <row r="268" spans="1:6" x14ac:dyDescent="0.2">
      <c r="B268" s="22"/>
      <c r="C268" s="23"/>
      <c r="F268" s="12"/>
    </row>
    <row r="269" spans="1:6" ht="28.5" customHeight="1" x14ac:dyDescent="0.2">
      <c r="A269" s="59" t="s">
        <v>380</v>
      </c>
      <c r="B269" s="60"/>
      <c r="C269" s="61"/>
      <c r="D269" s="3">
        <f>D266-D267</f>
        <v>0</v>
      </c>
      <c r="E269" s="3">
        <f>E266-E267</f>
        <v>0</v>
      </c>
      <c r="F269" s="15">
        <f>D269-E269</f>
        <v>0</v>
      </c>
    </row>
    <row r="270" spans="1:6" x14ac:dyDescent="0.2">
      <c r="B270" s="22"/>
      <c r="C270" s="23"/>
      <c r="F270" s="12"/>
    </row>
    <row r="271" spans="1:6" ht="27.75" customHeight="1" x14ac:dyDescent="0.2">
      <c r="A271" s="59" t="s">
        <v>286</v>
      </c>
      <c r="B271" s="60"/>
      <c r="C271" s="61"/>
      <c r="D271" s="3">
        <f>D246+D263+D269</f>
        <v>72210.30999999959</v>
      </c>
      <c r="E271" s="3">
        <f>E246+E263+E269</f>
        <v>64763.020000000019</v>
      </c>
      <c r="F271" s="15">
        <f>D271-E271</f>
        <v>7447.2899999995716</v>
      </c>
    </row>
    <row r="272" spans="1:6" x14ac:dyDescent="0.2">
      <c r="B272" s="22"/>
      <c r="C272" s="23"/>
      <c r="F272" s="50">
        <f>D271/E271-1</f>
        <v>0.11499293887159023</v>
      </c>
    </row>
    <row r="273" spans="1:9" ht="38.25" x14ac:dyDescent="0.2">
      <c r="A273" s="43" t="s">
        <v>379</v>
      </c>
      <c r="F273" s="12"/>
    </row>
    <row r="274" spans="1:9" ht="15" customHeight="1" x14ac:dyDescent="0.2">
      <c r="B274" s="62" t="s">
        <v>381</v>
      </c>
      <c r="C274" s="63"/>
      <c r="D274" s="3">
        <f>D275+D281</f>
        <v>72210.31</v>
      </c>
      <c r="E274" s="3">
        <f>E275+E281</f>
        <v>64763.020000000004</v>
      </c>
      <c r="F274" s="15">
        <f>D274-E274</f>
        <v>7447.2899999999936</v>
      </c>
    </row>
    <row r="275" spans="1:9" x14ac:dyDescent="0.2">
      <c r="C275" s="3" t="s">
        <v>385</v>
      </c>
      <c r="D275" s="4">
        <f>SUM(D276:D280)</f>
        <v>72210.31</v>
      </c>
      <c r="E275" s="4">
        <f>SUM(E276:E280)</f>
        <v>64763.020000000004</v>
      </c>
      <c r="F275" s="50">
        <f>D274/E274-1</f>
        <v>0.11499293887159667</v>
      </c>
    </row>
    <row r="276" spans="1:9" x14ac:dyDescent="0.2">
      <c r="B276" s="22" t="s">
        <v>382</v>
      </c>
      <c r="C276" s="23" t="s">
        <v>200</v>
      </c>
      <c r="D276" s="2">
        <v>5853</v>
      </c>
      <c r="E276" s="2">
        <v>5853</v>
      </c>
    </row>
    <row r="277" spans="1:9" x14ac:dyDescent="0.2">
      <c r="B277" s="22" t="s">
        <v>387</v>
      </c>
      <c r="C277" s="23" t="s">
        <v>456</v>
      </c>
      <c r="D277" s="2">
        <f>52431.4+1875.43</f>
        <v>54306.83</v>
      </c>
      <c r="E277" s="2">
        <v>49954.12</v>
      </c>
      <c r="I277" s="11"/>
    </row>
    <row r="278" spans="1:9" x14ac:dyDescent="0.2">
      <c r="B278" s="22" t="s">
        <v>383</v>
      </c>
      <c r="C278" s="23" t="s">
        <v>289</v>
      </c>
      <c r="D278" s="2">
        <v>5094.58</v>
      </c>
      <c r="E278" s="2">
        <f>2000</f>
        <v>2000</v>
      </c>
    </row>
    <row r="279" spans="1:9" x14ac:dyDescent="0.2">
      <c r="B279" s="22" t="s">
        <v>384</v>
      </c>
      <c r="C279" s="23" t="s">
        <v>441</v>
      </c>
      <c r="D279" s="2">
        <v>3611.9</v>
      </c>
      <c r="E279" s="2">
        <v>3611.9</v>
      </c>
    </row>
    <row r="280" spans="1:9" x14ac:dyDescent="0.2">
      <c r="B280" s="22" t="s">
        <v>440</v>
      </c>
      <c r="C280" s="23" t="s">
        <v>201</v>
      </c>
      <c r="D280" s="2">
        <v>3344</v>
      </c>
      <c r="E280" s="2">
        <v>3344</v>
      </c>
    </row>
    <row r="281" spans="1:9" x14ac:dyDescent="0.2">
      <c r="C281" s="14" t="s">
        <v>386</v>
      </c>
      <c r="D281" s="3">
        <f>SUM(D282:D282)</f>
        <v>0</v>
      </c>
      <c r="E281" s="3">
        <f>SUM(E282:E282)</f>
        <v>0</v>
      </c>
    </row>
    <row r="282" spans="1:9" x14ac:dyDescent="0.2">
      <c r="B282" s="22"/>
      <c r="C282" s="23"/>
      <c r="F282" s="12"/>
    </row>
    <row r="283" spans="1:9" ht="25.5" x14ac:dyDescent="0.2">
      <c r="A283" s="43" t="s">
        <v>388</v>
      </c>
      <c r="F283" s="12"/>
    </row>
    <row r="284" spans="1:9" ht="25.5" x14ac:dyDescent="0.2">
      <c r="A284" s="41"/>
      <c r="B284" s="44" t="s">
        <v>389</v>
      </c>
      <c r="C284" s="37"/>
      <c r="D284" s="3">
        <f>D271-D274</f>
        <v>-4.0745362639427185E-10</v>
      </c>
      <c r="E284" s="3">
        <f>E271-E274</f>
        <v>0</v>
      </c>
      <c r="F284" s="15"/>
    </row>
    <row r="285" spans="1:9" x14ac:dyDescent="0.2">
      <c r="A285" s="45"/>
      <c r="B285" s="46"/>
      <c r="C285" s="46"/>
      <c r="D285" s="46"/>
      <c r="E285" s="46"/>
      <c r="F285" s="47"/>
    </row>
    <row r="286" spans="1:9" x14ac:dyDescent="0.2">
      <c r="A286" s="48"/>
      <c r="B286" s="6"/>
      <c r="C286" s="6"/>
      <c r="D286" s="6"/>
      <c r="E286" s="6"/>
      <c r="F286" s="49"/>
    </row>
    <row r="287" spans="1:9" x14ac:dyDescent="0.2">
      <c r="A287" s="48"/>
      <c r="B287" s="6"/>
      <c r="C287" s="6"/>
      <c r="D287" s="6"/>
      <c r="E287" s="6"/>
      <c r="F287" s="49"/>
    </row>
    <row r="288" spans="1:9" x14ac:dyDescent="0.2">
      <c r="A288" s="34"/>
      <c r="B288" s="35"/>
      <c r="C288" s="35"/>
      <c r="D288" s="35"/>
      <c r="E288" s="35"/>
      <c r="F288" s="36"/>
    </row>
    <row r="306" spans="5:5" x14ac:dyDescent="0.2">
      <c r="E306" s="11"/>
    </row>
  </sheetData>
  <mergeCells count="16">
    <mergeCell ref="B258:C258"/>
    <mergeCell ref="B274:C274"/>
    <mergeCell ref="A263:C263"/>
    <mergeCell ref="A269:C269"/>
    <mergeCell ref="A271:C271"/>
    <mergeCell ref="B266:C266"/>
    <mergeCell ref="B267:C267"/>
    <mergeCell ref="A1:C1"/>
    <mergeCell ref="A244:C244"/>
    <mergeCell ref="B250:C250"/>
    <mergeCell ref="B249:C249"/>
    <mergeCell ref="A246:C246"/>
    <mergeCell ref="B225:C225"/>
    <mergeCell ref="B224:C224"/>
    <mergeCell ref="B223:C223"/>
    <mergeCell ref="B210:C210"/>
  </mergeCells>
  <phoneticPr fontId="1" type="noConversion"/>
  <pageMargins left="0.25" right="0.25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2024-2023</vt:lpstr>
      <vt:lpstr>'2024-2023'!Area_stampa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biliotti</dc:creator>
  <cp:lastModifiedBy>Barbara Rocchi</cp:lastModifiedBy>
  <cp:lastPrinted>2024-02-12T13:36:16Z</cp:lastPrinted>
  <dcterms:created xsi:type="dcterms:W3CDTF">2013-08-29T10:54:58Z</dcterms:created>
  <dcterms:modified xsi:type="dcterms:W3CDTF">2024-02-12T13:36:26Z</dcterms:modified>
</cp:coreProperties>
</file>